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SMILES Pub Figures\"/>
    </mc:Choice>
  </mc:AlternateContent>
  <xr:revisionPtr revIDLastSave="0" documentId="13_ncr:1_{E8025DBE-9C2C-4F1D-BB0A-D9BC5C331374}" xr6:coauthVersionLast="47" xr6:coauthVersionMax="47" xr10:uidLastSave="{00000000-0000-0000-0000-000000000000}"/>
  <bookViews>
    <workbookView xWindow="-120" yWindow="-120" windowWidth="29040" windowHeight="15840" activeTab="1" xr2:uid="{8F1CECE6-A1DC-4DB7-81A7-667627E0389A}"/>
  </bookViews>
  <sheets>
    <sheet name="Morphometry" sheetId="2" r:id="rId1"/>
    <sheet name="DEM Info" sheetId="1" r:id="rId2"/>
  </sheets>
  <definedNames>
    <definedName name="_xlnm._FilterDatabase" localSheetId="0" hidden="1">Morphometry!$D$1:$D$58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104" i="2" l="1"/>
  <c r="AP104" i="2" s="1"/>
  <c r="AB104" i="2"/>
  <c r="AC104" i="2" s="1"/>
  <c r="AK104" i="2"/>
  <c r="L104" i="2"/>
  <c r="K104" i="2"/>
  <c r="J104" i="2"/>
  <c r="W104" i="2"/>
  <c r="X104" i="2" s="1"/>
  <c r="U104" i="2"/>
  <c r="T104" i="2"/>
  <c r="S104" i="2"/>
  <c r="AO103" i="2"/>
  <c r="AP103" i="2" s="1"/>
  <c r="AB103" i="2"/>
  <c r="AC103" i="2" s="1"/>
  <c r="AK103" i="2"/>
  <c r="L103" i="2"/>
  <c r="K103" i="2"/>
  <c r="J103" i="2"/>
  <c r="W103" i="2"/>
  <c r="X103" i="2" s="1"/>
  <c r="U103" i="2"/>
  <c r="T103" i="2"/>
  <c r="S103" i="2"/>
  <c r="AO101" i="2"/>
  <c r="AP101" i="2" s="1"/>
  <c r="AB101" i="2"/>
  <c r="AC101" i="2" s="1"/>
  <c r="AK101" i="2"/>
  <c r="L101" i="2"/>
  <c r="K101" i="2"/>
  <c r="J101" i="2"/>
  <c r="W101" i="2"/>
  <c r="X101" i="2" s="1"/>
  <c r="U101" i="2"/>
  <c r="T101" i="2"/>
  <c r="S101" i="2"/>
  <c r="AO100" i="2"/>
  <c r="AP100" i="2" s="1"/>
  <c r="AB100" i="2"/>
  <c r="AC100" i="2" s="1"/>
  <c r="AK100" i="2"/>
  <c r="L100" i="2"/>
  <c r="K100" i="2"/>
  <c r="J100" i="2"/>
  <c r="W100" i="2"/>
  <c r="X100" i="2" s="1"/>
  <c r="U100" i="2"/>
  <c r="T100" i="2"/>
  <c r="S100" i="2"/>
  <c r="AO99" i="2"/>
  <c r="AP99" i="2" s="1"/>
  <c r="AB99" i="2"/>
  <c r="AC99" i="2" s="1"/>
  <c r="AK99" i="2"/>
  <c r="L99" i="2"/>
  <c r="K99" i="2"/>
  <c r="J99" i="2"/>
  <c r="W99" i="2"/>
  <c r="X99" i="2" s="1"/>
  <c r="U99" i="2"/>
  <c r="T99" i="2"/>
  <c r="S99" i="2"/>
  <c r="AO98" i="2"/>
  <c r="AP98" i="2" s="1"/>
  <c r="AB98" i="2"/>
  <c r="AC98" i="2" s="1"/>
  <c r="AK98" i="2"/>
  <c r="L98" i="2"/>
  <c r="K98" i="2"/>
  <c r="J98" i="2"/>
  <c r="W98" i="2"/>
  <c r="X98" i="2" s="1"/>
  <c r="U98" i="2"/>
  <c r="T98" i="2"/>
  <c r="S98" i="2"/>
  <c r="AO97" i="2"/>
  <c r="AP97" i="2" s="1"/>
  <c r="AB97" i="2"/>
  <c r="AC97" i="2" s="1"/>
  <c r="AK97" i="2"/>
  <c r="L97" i="2"/>
  <c r="K97" i="2"/>
  <c r="J97" i="2"/>
  <c r="W97" i="2"/>
  <c r="X97" i="2" s="1"/>
  <c r="U97" i="2"/>
  <c r="T97" i="2"/>
  <c r="S97" i="2"/>
  <c r="AO96" i="2"/>
  <c r="AP96" i="2" s="1"/>
  <c r="AB96" i="2"/>
  <c r="AC96" i="2" s="1"/>
  <c r="AK96" i="2"/>
  <c r="L96" i="2"/>
  <c r="K96" i="2"/>
  <c r="J96" i="2"/>
  <c r="W96" i="2"/>
  <c r="X96" i="2" s="1"/>
  <c r="U96" i="2"/>
  <c r="T96" i="2"/>
  <c r="S96" i="2"/>
  <c r="AO95" i="2"/>
  <c r="AP95" i="2" s="1"/>
  <c r="AB95" i="2"/>
  <c r="AC95" i="2" s="1"/>
  <c r="AK95" i="2"/>
  <c r="L95" i="2"/>
  <c r="K95" i="2"/>
  <c r="J95" i="2"/>
  <c r="W95" i="2"/>
  <c r="X95" i="2" s="1"/>
  <c r="U95" i="2"/>
  <c r="T95" i="2"/>
  <c r="S95" i="2"/>
  <c r="AO94" i="2"/>
  <c r="AP94" i="2" s="1"/>
  <c r="AB94" i="2"/>
  <c r="AC94" i="2" s="1"/>
  <c r="AK94" i="2"/>
  <c r="L94" i="2"/>
  <c r="K94" i="2"/>
  <c r="J94" i="2"/>
  <c r="W94" i="2"/>
  <c r="X94" i="2" s="1"/>
  <c r="U94" i="2"/>
  <c r="T94" i="2"/>
  <c r="S94" i="2"/>
  <c r="AB93" i="2"/>
  <c r="AC93" i="2" s="1"/>
  <c r="AK93" i="2"/>
  <c r="L93" i="2"/>
  <c r="K93" i="2"/>
  <c r="J93" i="2"/>
  <c r="W93" i="2"/>
  <c r="X93" i="2" s="1"/>
  <c r="U93" i="2"/>
  <c r="T93" i="2"/>
  <c r="S93" i="2"/>
  <c r="AB92" i="2"/>
  <c r="AC92" i="2" s="1"/>
  <c r="AK92" i="2"/>
  <c r="L92" i="2"/>
  <c r="K92" i="2"/>
  <c r="J92" i="2"/>
  <c r="W92" i="2"/>
  <c r="X92" i="2" s="1"/>
  <c r="U92" i="2"/>
  <c r="T92" i="2"/>
  <c r="S92" i="2"/>
  <c r="AB91" i="2"/>
  <c r="AC91" i="2" s="1"/>
  <c r="AK91" i="2"/>
  <c r="L91" i="2"/>
  <c r="K91" i="2"/>
  <c r="J91" i="2"/>
  <c r="W91" i="2"/>
  <c r="X91" i="2" s="1"/>
  <c r="U91" i="2"/>
  <c r="T91" i="2"/>
  <c r="S91" i="2"/>
  <c r="AO89" i="2"/>
  <c r="AP89" i="2" s="1"/>
  <c r="AB89" i="2"/>
  <c r="AC89" i="2" s="1"/>
  <c r="AK89" i="2"/>
  <c r="L89" i="2"/>
  <c r="K89" i="2"/>
  <c r="J89" i="2"/>
  <c r="W89" i="2"/>
  <c r="X89" i="2" s="1"/>
  <c r="U89" i="2"/>
  <c r="T89" i="2"/>
  <c r="S89" i="2"/>
  <c r="AO87" i="2"/>
  <c r="AP87" i="2" s="1"/>
  <c r="AB87" i="2"/>
  <c r="AC87" i="2" s="1"/>
  <c r="AK87" i="2"/>
  <c r="L87" i="2"/>
  <c r="K87" i="2"/>
  <c r="J87" i="2"/>
  <c r="W87" i="2"/>
  <c r="X87" i="2" s="1"/>
  <c r="U87" i="2"/>
  <c r="T87" i="2"/>
  <c r="S87" i="2"/>
  <c r="AO86" i="2"/>
  <c r="AP86" i="2" s="1"/>
  <c r="AB86" i="2"/>
  <c r="AC86" i="2" s="1"/>
  <c r="AK86" i="2"/>
  <c r="L86" i="2"/>
  <c r="K86" i="2"/>
  <c r="J86" i="2"/>
  <c r="W86" i="2"/>
  <c r="X86" i="2" s="1"/>
  <c r="U86" i="2"/>
  <c r="T86" i="2"/>
  <c r="S86" i="2"/>
  <c r="AO85" i="2"/>
  <c r="AP85" i="2" s="1"/>
  <c r="AB85" i="2"/>
  <c r="AC85" i="2" s="1"/>
  <c r="AK85" i="2"/>
  <c r="L85" i="2"/>
  <c r="K85" i="2"/>
  <c r="J85" i="2"/>
  <c r="W85" i="2"/>
  <c r="X85" i="2" s="1"/>
  <c r="U85" i="2"/>
  <c r="T85" i="2"/>
  <c r="S85" i="2"/>
  <c r="AO84" i="2"/>
  <c r="AP84" i="2" s="1"/>
  <c r="AB84" i="2"/>
  <c r="AC84" i="2" s="1"/>
  <c r="AK84" i="2"/>
  <c r="L84" i="2"/>
  <c r="K84" i="2"/>
  <c r="J84" i="2"/>
  <c r="W84" i="2"/>
  <c r="X84" i="2" s="1"/>
  <c r="U84" i="2"/>
  <c r="T84" i="2"/>
  <c r="S84" i="2"/>
  <c r="AO83" i="2"/>
  <c r="AP83" i="2" s="1"/>
  <c r="AB83" i="2"/>
  <c r="AC83" i="2" s="1"/>
  <c r="AK83" i="2"/>
  <c r="L83" i="2"/>
  <c r="K83" i="2"/>
  <c r="J83" i="2"/>
  <c r="W83" i="2"/>
  <c r="X83" i="2" s="1"/>
  <c r="U83" i="2"/>
  <c r="T83" i="2"/>
  <c r="S83" i="2"/>
  <c r="AO82" i="2"/>
  <c r="AP82" i="2" s="1"/>
  <c r="AB82" i="2"/>
  <c r="AC82" i="2" s="1"/>
  <c r="AK82" i="2"/>
  <c r="L82" i="2"/>
  <c r="K82" i="2"/>
  <c r="J82" i="2"/>
  <c r="W82" i="2"/>
  <c r="X82" i="2" s="1"/>
  <c r="U82" i="2"/>
  <c r="T82" i="2"/>
  <c r="S82" i="2"/>
  <c r="AO81" i="2"/>
  <c r="AP81" i="2" s="1"/>
  <c r="AB81" i="2"/>
  <c r="AC81" i="2" s="1"/>
  <c r="AK81" i="2"/>
  <c r="L81" i="2"/>
  <c r="K81" i="2"/>
  <c r="J81" i="2"/>
  <c r="W81" i="2"/>
  <c r="X81" i="2" s="1"/>
  <c r="U81" i="2"/>
  <c r="T81" i="2"/>
  <c r="S81" i="2"/>
  <c r="AO80" i="2"/>
  <c r="AP80" i="2" s="1"/>
  <c r="AB80" i="2"/>
  <c r="AC80" i="2" s="1"/>
  <c r="AK80" i="2"/>
  <c r="L80" i="2"/>
  <c r="K80" i="2"/>
  <c r="J80" i="2"/>
  <c r="W80" i="2"/>
  <c r="X80" i="2" s="1"/>
  <c r="U80" i="2"/>
  <c r="T80" i="2"/>
  <c r="S80" i="2"/>
  <c r="AO79" i="2"/>
  <c r="AP79" i="2" s="1"/>
  <c r="AB79" i="2"/>
  <c r="AC79" i="2" s="1"/>
  <c r="AK79" i="2"/>
  <c r="L79" i="2"/>
  <c r="K79" i="2"/>
  <c r="J79" i="2"/>
  <c r="W79" i="2"/>
  <c r="X79" i="2" s="1"/>
  <c r="U79" i="2"/>
  <c r="T79" i="2"/>
  <c r="S79" i="2"/>
  <c r="AB78" i="2"/>
  <c r="AC78" i="2" s="1"/>
  <c r="AK78" i="2"/>
  <c r="L78" i="2"/>
  <c r="K78" i="2"/>
  <c r="J78" i="2"/>
  <c r="W78" i="2"/>
  <c r="X78" i="2" s="1"/>
  <c r="U78" i="2"/>
  <c r="T78" i="2"/>
  <c r="S78" i="2"/>
  <c r="AB77" i="2"/>
  <c r="AC77" i="2" s="1"/>
  <c r="AK77" i="2"/>
  <c r="L77" i="2"/>
  <c r="K77" i="2"/>
  <c r="J77" i="2"/>
  <c r="W77" i="2"/>
  <c r="X77" i="2" s="1"/>
  <c r="U77" i="2"/>
  <c r="T77" i="2"/>
  <c r="S77" i="2"/>
  <c r="AB76" i="2"/>
  <c r="AC76" i="2" s="1"/>
  <c r="AK76" i="2"/>
  <c r="L76" i="2"/>
  <c r="K76" i="2"/>
  <c r="J76" i="2"/>
  <c r="W76" i="2"/>
  <c r="X76" i="2" s="1"/>
  <c r="U76" i="2"/>
  <c r="T76" i="2"/>
  <c r="S76" i="2"/>
  <c r="AB75" i="2"/>
  <c r="AC75" i="2" s="1"/>
  <c r="AK75" i="2"/>
  <c r="L75" i="2"/>
  <c r="K75" i="2"/>
  <c r="J75" i="2"/>
  <c r="W75" i="2"/>
  <c r="X75" i="2" s="1"/>
  <c r="U75" i="2"/>
  <c r="T75" i="2"/>
  <c r="S75" i="2"/>
  <c r="AB74" i="2"/>
  <c r="AC74" i="2" s="1"/>
  <c r="AK74" i="2"/>
  <c r="L74" i="2"/>
  <c r="K74" i="2"/>
  <c r="J74" i="2"/>
  <c r="W74" i="2"/>
  <c r="X74" i="2" s="1"/>
  <c r="U74" i="2"/>
  <c r="T74" i="2"/>
  <c r="S74" i="2"/>
  <c r="AB73" i="2"/>
  <c r="AC73" i="2" s="1"/>
  <c r="AK73" i="2"/>
  <c r="L73" i="2"/>
  <c r="K73" i="2"/>
  <c r="J73" i="2"/>
  <c r="W73" i="2"/>
  <c r="X73" i="2" s="1"/>
  <c r="U73" i="2"/>
  <c r="T73" i="2"/>
  <c r="S73" i="2"/>
  <c r="AO71" i="2"/>
  <c r="AP71" i="2" s="1"/>
  <c r="AB71" i="2"/>
  <c r="AC71" i="2" s="1"/>
  <c r="AK71" i="2"/>
  <c r="L71" i="2"/>
  <c r="K71" i="2"/>
  <c r="J71" i="2"/>
  <c r="W71" i="2"/>
  <c r="X71" i="2" s="1"/>
  <c r="U71" i="2"/>
  <c r="T71" i="2"/>
  <c r="S71" i="2"/>
  <c r="AO70" i="2"/>
  <c r="AP70" i="2" s="1"/>
  <c r="AB70" i="2"/>
  <c r="AC70" i="2" s="1"/>
  <c r="AK70" i="2"/>
  <c r="L70" i="2"/>
  <c r="K70" i="2"/>
  <c r="J70" i="2"/>
  <c r="W70" i="2"/>
  <c r="X70" i="2" s="1"/>
  <c r="U70" i="2"/>
  <c r="T70" i="2"/>
  <c r="S70" i="2"/>
  <c r="AO69" i="2"/>
  <c r="AP69" i="2" s="1"/>
  <c r="AB69" i="2"/>
  <c r="AC69" i="2" s="1"/>
  <c r="AK69" i="2"/>
  <c r="L69" i="2"/>
  <c r="K69" i="2"/>
  <c r="J69" i="2"/>
  <c r="W69" i="2"/>
  <c r="X69" i="2" s="1"/>
  <c r="U69" i="2"/>
  <c r="T69" i="2"/>
  <c r="S69" i="2"/>
  <c r="AO68" i="2"/>
  <c r="AP68" i="2" s="1"/>
  <c r="AB68" i="2"/>
  <c r="AC68" i="2" s="1"/>
  <c r="AK68" i="2"/>
  <c r="L68" i="2"/>
  <c r="K68" i="2"/>
  <c r="J68" i="2"/>
  <c r="W68" i="2"/>
  <c r="X68" i="2" s="1"/>
  <c r="U68" i="2"/>
  <c r="T68" i="2"/>
  <c r="S68" i="2"/>
  <c r="AO67" i="2"/>
  <c r="AP67" i="2" s="1"/>
  <c r="AB67" i="2"/>
  <c r="AC67" i="2" s="1"/>
  <c r="AK67" i="2"/>
  <c r="L67" i="2"/>
  <c r="K67" i="2"/>
  <c r="J67" i="2"/>
  <c r="W67" i="2"/>
  <c r="X67" i="2" s="1"/>
  <c r="U67" i="2"/>
  <c r="T67" i="2"/>
  <c r="S67" i="2"/>
  <c r="AO66" i="2"/>
  <c r="AP66" i="2" s="1"/>
  <c r="AB66" i="2"/>
  <c r="AC66" i="2" s="1"/>
  <c r="AK66" i="2"/>
  <c r="L66" i="2"/>
  <c r="K66" i="2"/>
  <c r="J66" i="2"/>
  <c r="W66" i="2"/>
  <c r="X66" i="2" s="1"/>
  <c r="U66" i="2"/>
  <c r="T66" i="2"/>
  <c r="S66" i="2"/>
  <c r="AO65" i="2"/>
  <c r="AP65" i="2" s="1"/>
  <c r="AB65" i="2"/>
  <c r="AC65" i="2" s="1"/>
  <c r="AK65" i="2"/>
  <c r="L65" i="2"/>
  <c r="K65" i="2"/>
  <c r="J65" i="2"/>
  <c r="W65" i="2"/>
  <c r="X65" i="2" s="1"/>
  <c r="U65" i="2"/>
  <c r="T65" i="2"/>
  <c r="S65" i="2"/>
  <c r="AO64" i="2"/>
  <c r="AP64" i="2" s="1"/>
  <c r="AB64" i="2"/>
  <c r="AC64" i="2" s="1"/>
  <c r="AK64" i="2"/>
  <c r="L64" i="2"/>
  <c r="K64" i="2"/>
  <c r="J64" i="2"/>
  <c r="W64" i="2"/>
  <c r="X64" i="2" s="1"/>
  <c r="U64" i="2"/>
  <c r="T64" i="2"/>
  <c r="S64" i="2"/>
  <c r="AO63" i="2"/>
  <c r="AP63" i="2" s="1"/>
  <c r="AB63" i="2"/>
  <c r="AC63" i="2" s="1"/>
  <c r="AK63" i="2"/>
  <c r="L63" i="2"/>
  <c r="K63" i="2"/>
  <c r="J63" i="2"/>
  <c r="W63" i="2"/>
  <c r="X63" i="2" s="1"/>
  <c r="U63" i="2"/>
  <c r="T63" i="2"/>
  <c r="S63" i="2"/>
  <c r="AO62" i="2"/>
  <c r="AP62" i="2" s="1"/>
  <c r="AB62" i="2"/>
  <c r="AC62" i="2" s="1"/>
  <c r="AK62" i="2"/>
  <c r="L62" i="2"/>
  <c r="K62" i="2"/>
  <c r="J62" i="2"/>
  <c r="W62" i="2"/>
  <c r="X62" i="2" s="1"/>
  <c r="U62" i="2"/>
  <c r="T62" i="2"/>
  <c r="S62" i="2"/>
  <c r="AO61" i="2"/>
  <c r="AP61" i="2" s="1"/>
  <c r="AB61" i="2"/>
  <c r="AC61" i="2" s="1"/>
  <c r="AK61" i="2"/>
  <c r="L61" i="2"/>
  <c r="K61" i="2"/>
  <c r="J61" i="2"/>
  <c r="W61" i="2"/>
  <c r="X61" i="2" s="1"/>
  <c r="U61" i="2"/>
  <c r="T61" i="2"/>
  <c r="S61" i="2"/>
  <c r="AO60" i="2"/>
  <c r="AP60" i="2" s="1"/>
  <c r="AB60" i="2"/>
  <c r="AC60" i="2" s="1"/>
  <c r="AK60" i="2"/>
  <c r="L60" i="2"/>
  <c r="K60" i="2"/>
  <c r="J60" i="2"/>
  <c r="W60" i="2"/>
  <c r="X60" i="2" s="1"/>
  <c r="U60" i="2"/>
  <c r="T60" i="2"/>
  <c r="S60" i="2"/>
  <c r="AB58" i="2"/>
  <c r="AC58" i="2" s="1"/>
  <c r="AK58" i="2"/>
  <c r="L58" i="2"/>
  <c r="K58" i="2"/>
  <c r="J58" i="2"/>
  <c r="W58" i="2"/>
  <c r="X58" i="2" s="1"/>
  <c r="U58" i="2"/>
  <c r="T58" i="2"/>
  <c r="S58" i="2"/>
  <c r="AB57" i="2"/>
  <c r="AC57" i="2" s="1"/>
  <c r="AK57" i="2"/>
  <c r="L57" i="2"/>
  <c r="K57" i="2"/>
  <c r="J57" i="2"/>
  <c r="W57" i="2"/>
  <c r="X57" i="2" s="1"/>
  <c r="U57" i="2"/>
  <c r="T57" i="2"/>
  <c r="S57" i="2"/>
  <c r="AO56" i="2"/>
  <c r="AP56" i="2" s="1"/>
  <c r="AB56" i="2"/>
  <c r="AC56" i="2" s="1"/>
  <c r="AK56" i="2"/>
  <c r="L56" i="2"/>
  <c r="K56" i="2"/>
  <c r="J56" i="2"/>
  <c r="W56" i="2"/>
  <c r="X56" i="2" s="1"/>
  <c r="U56" i="2"/>
  <c r="T56" i="2"/>
  <c r="S56" i="2"/>
  <c r="AB55" i="2"/>
  <c r="AC55" i="2" s="1"/>
  <c r="AK55" i="2"/>
  <c r="L55" i="2"/>
  <c r="K55" i="2"/>
  <c r="J55" i="2"/>
  <c r="W55" i="2"/>
  <c r="X55" i="2" s="1"/>
  <c r="U55" i="2"/>
  <c r="T55" i="2"/>
  <c r="S55" i="2"/>
  <c r="AB54" i="2"/>
  <c r="AC54" i="2" s="1"/>
  <c r="AK54" i="2"/>
  <c r="L54" i="2"/>
  <c r="K54" i="2"/>
  <c r="J54" i="2"/>
  <c r="W54" i="2"/>
  <c r="X54" i="2" s="1"/>
  <c r="U54" i="2"/>
  <c r="T54" i="2"/>
  <c r="S54" i="2"/>
  <c r="AB53" i="2"/>
  <c r="AC53" i="2" s="1"/>
  <c r="AK53" i="2"/>
  <c r="L53" i="2"/>
  <c r="K53" i="2"/>
  <c r="J53" i="2"/>
  <c r="W53" i="2"/>
  <c r="X53" i="2" s="1"/>
  <c r="U53" i="2"/>
  <c r="T53" i="2"/>
  <c r="S53" i="2"/>
  <c r="AO51" i="2"/>
  <c r="AP51" i="2" s="1"/>
  <c r="AB51" i="2"/>
  <c r="AC51" i="2" s="1"/>
  <c r="AK51" i="2"/>
  <c r="L51" i="2"/>
  <c r="K51" i="2"/>
  <c r="J51" i="2"/>
  <c r="W51" i="2"/>
  <c r="X51" i="2" s="1"/>
  <c r="U51" i="2"/>
  <c r="T51" i="2"/>
  <c r="S51" i="2"/>
  <c r="AO50" i="2"/>
  <c r="AP50" i="2" s="1"/>
  <c r="AB50" i="2"/>
  <c r="AC50" i="2" s="1"/>
  <c r="AK50" i="2"/>
  <c r="L50" i="2"/>
  <c r="K50" i="2"/>
  <c r="J50" i="2"/>
  <c r="W50" i="2"/>
  <c r="X50" i="2" s="1"/>
  <c r="U50" i="2"/>
  <c r="T50" i="2"/>
  <c r="S50" i="2"/>
  <c r="AO49" i="2"/>
  <c r="AP49" i="2" s="1"/>
  <c r="AB49" i="2"/>
  <c r="AC49" i="2" s="1"/>
  <c r="AK49" i="2"/>
  <c r="L49" i="2"/>
  <c r="K49" i="2"/>
  <c r="J49" i="2"/>
  <c r="W49" i="2"/>
  <c r="X49" i="2" s="1"/>
  <c r="U49" i="2"/>
  <c r="T49" i="2"/>
  <c r="S49" i="2"/>
  <c r="AO48" i="2"/>
  <c r="AP48" i="2" s="1"/>
  <c r="AB48" i="2"/>
  <c r="AC48" i="2" s="1"/>
  <c r="AK48" i="2"/>
  <c r="L48" i="2"/>
  <c r="K48" i="2"/>
  <c r="J48" i="2"/>
  <c r="W48" i="2"/>
  <c r="X48" i="2" s="1"/>
  <c r="U48" i="2"/>
  <c r="T48" i="2"/>
  <c r="S48" i="2"/>
  <c r="AO47" i="2"/>
  <c r="AP47" i="2" s="1"/>
  <c r="AB47" i="2"/>
  <c r="AC47" i="2" s="1"/>
  <c r="AK47" i="2"/>
  <c r="L47" i="2"/>
  <c r="K47" i="2"/>
  <c r="J47" i="2"/>
  <c r="W47" i="2"/>
  <c r="X47" i="2" s="1"/>
  <c r="U47" i="2"/>
  <c r="T47" i="2"/>
  <c r="S47" i="2"/>
  <c r="AO46" i="2"/>
  <c r="AP46" i="2" s="1"/>
  <c r="AB46" i="2"/>
  <c r="AC46" i="2" s="1"/>
  <c r="AK46" i="2"/>
  <c r="L46" i="2"/>
  <c r="K46" i="2"/>
  <c r="J46" i="2"/>
  <c r="W46" i="2"/>
  <c r="X46" i="2" s="1"/>
  <c r="U46" i="2"/>
  <c r="T46" i="2"/>
  <c r="S46" i="2"/>
  <c r="AO45" i="2"/>
  <c r="AP45" i="2" s="1"/>
  <c r="AB45" i="2"/>
  <c r="AC45" i="2" s="1"/>
  <c r="AK45" i="2"/>
  <c r="L45" i="2"/>
  <c r="K45" i="2"/>
  <c r="J45" i="2"/>
  <c r="W45" i="2"/>
  <c r="X45" i="2" s="1"/>
  <c r="U45" i="2"/>
  <c r="T45" i="2"/>
  <c r="S45" i="2"/>
  <c r="AO43" i="2"/>
  <c r="AP43" i="2" s="1"/>
  <c r="AB43" i="2"/>
  <c r="AC43" i="2" s="1"/>
  <c r="AK43" i="2"/>
  <c r="L43" i="2"/>
  <c r="K43" i="2"/>
  <c r="J43" i="2"/>
  <c r="W43" i="2"/>
  <c r="X43" i="2" s="1"/>
  <c r="U43" i="2"/>
  <c r="T43" i="2"/>
  <c r="S43" i="2"/>
  <c r="AO42" i="2"/>
  <c r="AP42" i="2" s="1"/>
  <c r="AB42" i="2"/>
  <c r="AC42" i="2" s="1"/>
  <c r="AK42" i="2"/>
  <c r="L42" i="2"/>
  <c r="K42" i="2"/>
  <c r="J42" i="2"/>
  <c r="W42" i="2"/>
  <c r="X42" i="2" s="1"/>
  <c r="U42" i="2"/>
  <c r="T42" i="2"/>
  <c r="S42" i="2"/>
  <c r="AO41" i="2"/>
  <c r="AP41" i="2" s="1"/>
  <c r="AB41" i="2"/>
  <c r="AC41" i="2" s="1"/>
  <c r="AK41" i="2"/>
  <c r="L41" i="2"/>
  <c r="K41" i="2"/>
  <c r="J41" i="2"/>
  <c r="W41" i="2"/>
  <c r="X41" i="2" s="1"/>
  <c r="U41" i="2"/>
  <c r="T41" i="2"/>
  <c r="S41" i="2"/>
  <c r="AB39" i="2"/>
  <c r="AC39" i="2" s="1"/>
  <c r="AK39" i="2"/>
  <c r="L39" i="2"/>
  <c r="K39" i="2"/>
  <c r="J39" i="2"/>
  <c r="W39" i="2"/>
  <c r="X39" i="2" s="1"/>
  <c r="U39" i="2"/>
  <c r="T39" i="2"/>
  <c r="S39" i="2"/>
  <c r="AB37" i="2"/>
  <c r="AC37" i="2" s="1"/>
  <c r="AK37" i="2"/>
  <c r="L37" i="2"/>
  <c r="K37" i="2"/>
  <c r="J37" i="2"/>
  <c r="W37" i="2"/>
  <c r="X37" i="2" s="1"/>
  <c r="U37" i="2"/>
  <c r="T37" i="2"/>
  <c r="S37" i="2"/>
  <c r="AB36" i="2"/>
  <c r="AC36" i="2" s="1"/>
  <c r="AK36" i="2"/>
  <c r="L36" i="2"/>
  <c r="K36" i="2"/>
  <c r="J36" i="2"/>
  <c r="W36" i="2"/>
  <c r="X36" i="2" s="1"/>
  <c r="U36" i="2"/>
  <c r="T36" i="2"/>
  <c r="S36" i="2"/>
  <c r="AB34" i="2"/>
  <c r="AC34" i="2" s="1"/>
  <c r="AK34" i="2"/>
  <c r="L34" i="2"/>
  <c r="K34" i="2"/>
  <c r="J34" i="2"/>
  <c r="W34" i="2"/>
  <c r="X34" i="2" s="1"/>
  <c r="U34" i="2"/>
  <c r="T34" i="2"/>
  <c r="S34" i="2"/>
  <c r="AB32" i="2"/>
  <c r="AC32" i="2" s="1"/>
  <c r="AK32" i="2"/>
  <c r="M32" i="2"/>
  <c r="L32" i="2"/>
  <c r="K32" i="2"/>
  <c r="J32" i="2"/>
  <c r="W32" i="2"/>
  <c r="X32" i="2" s="1"/>
  <c r="U32" i="2"/>
  <c r="T32" i="2"/>
  <c r="S32" i="2"/>
  <c r="AB31" i="2"/>
  <c r="AC31" i="2" s="1"/>
  <c r="AK31" i="2"/>
  <c r="M31" i="2"/>
  <c r="L31" i="2"/>
  <c r="K31" i="2"/>
  <c r="J31" i="2"/>
  <c r="W31" i="2"/>
  <c r="X31" i="2" s="1"/>
  <c r="U31" i="2"/>
  <c r="T31" i="2"/>
  <c r="S31" i="2"/>
  <c r="AB30" i="2"/>
  <c r="AC30" i="2" s="1"/>
  <c r="AK30" i="2"/>
  <c r="M30" i="2"/>
  <c r="L30" i="2"/>
  <c r="K30" i="2"/>
  <c r="J30" i="2"/>
  <c r="W30" i="2"/>
  <c r="X30" i="2" s="1"/>
  <c r="U30" i="2"/>
  <c r="T30" i="2"/>
  <c r="S30" i="2"/>
  <c r="AB29" i="2"/>
  <c r="AC29" i="2" s="1"/>
  <c r="AK29" i="2"/>
  <c r="M29" i="2"/>
  <c r="L29" i="2"/>
  <c r="K29" i="2"/>
  <c r="J29" i="2"/>
  <c r="W29" i="2"/>
  <c r="X29" i="2" s="1"/>
  <c r="U29" i="2"/>
  <c r="T29" i="2"/>
  <c r="S29" i="2"/>
  <c r="AB28" i="2"/>
  <c r="AC28" i="2" s="1"/>
  <c r="AK28" i="2"/>
  <c r="M28" i="2"/>
  <c r="L28" i="2"/>
  <c r="K28" i="2"/>
  <c r="J28" i="2"/>
  <c r="W28" i="2"/>
  <c r="X28" i="2" s="1"/>
  <c r="U28" i="2"/>
  <c r="T28" i="2"/>
  <c r="S28" i="2"/>
  <c r="AB27" i="2"/>
  <c r="AC27" i="2" s="1"/>
  <c r="AK27" i="2"/>
  <c r="M27" i="2"/>
  <c r="L27" i="2"/>
  <c r="K27" i="2"/>
  <c r="J27" i="2"/>
  <c r="W27" i="2"/>
  <c r="X27" i="2" s="1"/>
  <c r="U27" i="2"/>
  <c r="T27" i="2"/>
  <c r="S27" i="2"/>
  <c r="AB26" i="2"/>
  <c r="AC26" i="2" s="1"/>
  <c r="AK26" i="2"/>
  <c r="M26" i="2"/>
  <c r="L26" i="2"/>
  <c r="K26" i="2"/>
  <c r="J26" i="2"/>
  <c r="W26" i="2"/>
  <c r="X26" i="2" s="1"/>
  <c r="U26" i="2"/>
  <c r="T26" i="2"/>
  <c r="S26" i="2"/>
  <c r="AB25" i="2"/>
  <c r="AC25" i="2" s="1"/>
  <c r="AK25" i="2"/>
  <c r="M25" i="2"/>
  <c r="L25" i="2"/>
  <c r="K25" i="2"/>
  <c r="J25" i="2"/>
  <c r="W25" i="2"/>
  <c r="X25" i="2" s="1"/>
  <c r="U25" i="2"/>
  <c r="T25" i="2"/>
  <c r="S25" i="2"/>
  <c r="AB24" i="2"/>
  <c r="AC24" i="2" s="1"/>
  <c r="AK24" i="2"/>
  <c r="M24" i="2"/>
  <c r="L24" i="2"/>
  <c r="K24" i="2"/>
  <c r="J24" i="2"/>
  <c r="W24" i="2"/>
  <c r="X24" i="2" s="1"/>
  <c r="U24" i="2"/>
  <c r="T24" i="2"/>
  <c r="S24" i="2"/>
  <c r="AB23" i="2"/>
  <c r="AC23" i="2" s="1"/>
  <c r="AK23" i="2"/>
  <c r="M23" i="2"/>
  <c r="L23" i="2"/>
  <c r="K23" i="2"/>
  <c r="J23" i="2"/>
  <c r="W23" i="2"/>
  <c r="X23" i="2" s="1"/>
  <c r="U23" i="2"/>
  <c r="T23" i="2"/>
  <c r="S23" i="2"/>
  <c r="AB22" i="2"/>
  <c r="AC22" i="2" s="1"/>
  <c r="AK22" i="2"/>
  <c r="M22" i="2"/>
  <c r="L22" i="2"/>
  <c r="K22" i="2"/>
  <c r="J22" i="2"/>
  <c r="W22" i="2"/>
  <c r="X22" i="2" s="1"/>
  <c r="U22" i="2"/>
  <c r="T22" i="2"/>
  <c r="S22" i="2"/>
  <c r="AB20" i="2"/>
  <c r="AC20" i="2" s="1"/>
  <c r="AK20" i="2"/>
  <c r="M20" i="2"/>
  <c r="L20" i="2"/>
  <c r="K20" i="2"/>
  <c r="J20" i="2"/>
  <c r="W20" i="2"/>
  <c r="X20" i="2" s="1"/>
  <c r="U20" i="2"/>
  <c r="T20" i="2"/>
  <c r="S20" i="2"/>
  <c r="AB19" i="2"/>
  <c r="AC19" i="2" s="1"/>
  <c r="AK19" i="2"/>
  <c r="M19" i="2"/>
  <c r="L19" i="2"/>
  <c r="K19" i="2"/>
  <c r="J19" i="2"/>
  <c r="W19" i="2"/>
  <c r="X19" i="2" s="1"/>
  <c r="U19" i="2"/>
  <c r="T19" i="2"/>
  <c r="S19" i="2"/>
  <c r="AB18" i="2"/>
  <c r="AC18" i="2" s="1"/>
  <c r="AK18" i="2"/>
  <c r="M18" i="2"/>
  <c r="L18" i="2"/>
  <c r="K18" i="2"/>
  <c r="J18" i="2"/>
  <c r="W18" i="2"/>
  <c r="X18" i="2" s="1"/>
  <c r="U18" i="2"/>
  <c r="T18" i="2"/>
  <c r="S18" i="2"/>
  <c r="AB17" i="2"/>
  <c r="AC17" i="2" s="1"/>
  <c r="AK17" i="2"/>
  <c r="M17" i="2"/>
  <c r="L17" i="2"/>
  <c r="K17" i="2"/>
  <c r="J17" i="2"/>
  <c r="W17" i="2"/>
  <c r="X17" i="2" s="1"/>
  <c r="U17" i="2"/>
  <c r="T17" i="2"/>
  <c r="S17" i="2"/>
  <c r="AB16" i="2"/>
  <c r="AC16" i="2" s="1"/>
  <c r="AK16" i="2"/>
  <c r="M16" i="2"/>
  <c r="L16" i="2"/>
  <c r="K16" i="2"/>
  <c r="J16" i="2"/>
  <c r="W16" i="2"/>
  <c r="X16" i="2" s="1"/>
  <c r="U16" i="2"/>
  <c r="T16" i="2"/>
  <c r="S16" i="2"/>
  <c r="AB15" i="2"/>
  <c r="AC15" i="2" s="1"/>
  <c r="AK15" i="2"/>
  <c r="M15" i="2"/>
  <c r="L15" i="2"/>
  <c r="K15" i="2"/>
  <c r="J15" i="2"/>
  <c r="W15" i="2"/>
  <c r="X15" i="2" s="1"/>
  <c r="U15" i="2"/>
  <c r="T15" i="2"/>
  <c r="S15" i="2"/>
  <c r="AO14" i="2"/>
  <c r="AP14" i="2" s="1"/>
  <c r="AB14" i="2"/>
  <c r="AC14" i="2" s="1"/>
  <c r="AK14" i="2"/>
  <c r="M14" i="2"/>
  <c r="L14" i="2"/>
  <c r="K14" i="2"/>
  <c r="J14" i="2"/>
  <c r="W14" i="2"/>
  <c r="X14" i="2" s="1"/>
  <c r="U14" i="2"/>
  <c r="T14" i="2"/>
  <c r="S14" i="2"/>
  <c r="AO13" i="2"/>
  <c r="AP13" i="2" s="1"/>
  <c r="AB13" i="2"/>
  <c r="AC13" i="2" s="1"/>
  <c r="AK13" i="2"/>
  <c r="M13" i="2"/>
  <c r="L13" i="2"/>
  <c r="K13" i="2"/>
  <c r="J13" i="2"/>
  <c r="W13" i="2"/>
  <c r="X13" i="2" s="1"/>
  <c r="U13" i="2"/>
  <c r="T13" i="2"/>
  <c r="S13" i="2"/>
  <c r="AO12" i="2"/>
  <c r="AP12" i="2" s="1"/>
  <c r="AB12" i="2"/>
  <c r="AC12" i="2" s="1"/>
  <c r="AK12" i="2"/>
  <c r="M12" i="2"/>
  <c r="L12" i="2"/>
  <c r="K12" i="2"/>
  <c r="J12" i="2"/>
  <c r="W12" i="2"/>
  <c r="X12" i="2" s="1"/>
  <c r="U12" i="2"/>
  <c r="T12" i="2"/>
  <c r="S12" i="2"/>
  <c r="AO11" i="2"/>
  <c r="AP11" i="2" s="1"/>
  <c r="AB11" i="2"/>
  <c r="AC11" i="2" s="1"/>
  <c r="AK11" i="2"/>
  <c r="M11" i="2"/>
  <c r="L11" i="2"/>
  <c r="K11" i="2"/>
  <c r="J11" i="2"/>
  <c r="W11" i="2"/>
  <c r="X11" i="2" s="1"/>
  <c r="U11" i="2"/>
  <c r="T11" i="2"/>
  <c r="S11" i="2"/>
  <c r="AO10" i="2"/>
  <c r="AP10" i="2" s="1"/>
  <c r="AB10" i="2"/>
  <c r="AC10" i="2" s="1"/>
  <c r="AK10" i="2"/>
  <c r="M10" i="2"/>
  <c r="L10" i="2"/>
  <c r="K10" i="2"/>
  <c r="J10" i="2"/>
  <c r="W10" i="2"/>
  <c r="X10" i="2" s="1"/>
  <c r="U10" i="2"/>
  <c r="T10" i="2"/>
  <c r="S10" i="2"/>
  <c r="AB9" i="2"/>
  <c r="AC9" i="2" s="1"/>
  <c r="AK9" i="2"/>
  <c r="M9" i="2"/>
  <c r="L9" i="2"/>
  <c r="K9" i="2"/>
  <c r="J9" i="2"/>
  <c r="W9" i="2"/>
  <c r="X9" i="2" s="1"/>
  <c r="U9" i="2"/>
  <c r="T9" i="2"/>
  <c r="S9" i="2"/>
  <c r="AB8" i="2"/>
  <c r="AC8" i="2" s="1"/>
  <c r="AK8" i="2"/>
  <c r="M8" i="2"/>
  <c r="L8" i="2"/>
  <c r="K8" i="2"/>
  <c r="J8" i="2"/>
  <c r="W8" i="2"/>
  <c r="X8" i="2" s="1"/>
  <c r="U8" i="2"/>
  <c r="T8" i="2"/>
  <c r="S8" i="2"/>
  <c r="AB7" i="2"/>
  <c r="AC7" i="2" s="1"/>
  <c r="AK7" i="2"/>
  <c r="M7" i="2"/>
  <c r="L7" i="2"/>
  <c r="K7" i="2"/>
  <c r="J7" i="2"/>
  <c r="W7" i="2"/>
  <c r="X7" i="2" s="1"/>
  <c r="U7" i="2"/>
  <c r="T7" i="2"/>
  <c r="S7" i="2"/>
  <c r="AB6" i="2"/>
  <c r="AC6" i="2" s="1"/>
  <c r="AK6" i="2"/>
  <c r="M6" i="2"/>
  <c r="L6" i="2"/>
  <c r="K6" i="2"/>
  <c r="J6" i="2"/>
  <c r="W6" i="2"/>
  <c r="X6" i="2" s="1"/>
  <c r="U6" i="2"/>
  <c r="T6" i="2"/>
  <c r="S6" i="2"/>
  <c r="AB5" i="2"/>
  <c r="AC5" i="2" s="1"/>
  <c r="AK5" i="2"/>
  <c r="M5" i="2"/>
  <c r="L5" i="2"/>
  <c r="K5" i="2"/>
  <c r="J5" i="2"/>
  <c r="W5" i="2"/>
  <c r="X5" i="2" s="1"/>
  <c r="U5" i="2"/>
  <c r="T5" i="2"/>
  <c r="S5" i="2"/>
  <c r="AB4" i="2"/>
  <c r="AC4" i="2" s="1"/>
  <c r="AK4" i="2"/>
  <c r="M4" i="2"/>
  <c r="L4" i="2"/>
  <c r="K4" i="2"/>
  <c r="J4" i="2"/>
  <c r="W4" i="2"/>
  <c r="X4" i="2" s="1"/>
  <c r="U4" i="2"/>
  <c r="T4" i="2"/>
  <c r="S4" i="2"/>
  <c r="AB3" i="2"/>
  <c r="AC3" i="2" s="1"/>
  <c r="AK3" i="2"/>
  <c r="M3" i="2"/>
  <c r="L3" i="2"/>
  <c r="K3" i="2"/>
  <c r="J3" i="2"/>
  <c r="W3" i="2"/>
  <c r="X3" i="2" s="1"/>
  <c r="U3" i="2"/>
  <c r="T3" i="2"/>
  <c r="S3" i="2"/>
</calcChain>
</file>

<file path=xl/sharedStrings.xml><?xml version="1.0" encoding="utf-8"?>
<sst xmlns="http://schemas.openxmlformats.org/spreadsheetml/2006/main" count="717" uniqueCount="357">
  <si>
    <t>Site ID</t>
  </si>
  <si>
    <t>Type</t>
  </si>
  <si>
    <t>Res (m/pix)*</t>
  </si>
  <si>
    <t>Source</t>
  </si>
  <si>
    <t>Diamond Craters</t>
  </si>
  <si>
    <t>UAS</t>
  </si>
  <si>
    <t>J. Nolan</t>
  </si>
  <si>
    <t>* Minimum stated resolution is 0.1 m/pixel for all DEMs regardless of DEM measurement due to inherit inaccuracies in the photogrammetry process</t>
  </si>
  <si>
    <t>LiDAR</t>
  </si>
  <si>
    <t>DOGAMI</t>
  </si>
  <si>
    <t>Opentopo</t>
  </si>
  <si>
    <t>LiPAD</t>
  </si>
  <si>
    <t>ArcticDEM</t>
  </si>
  <si>
    <t>3DEP</t>
  </si>
  <si>
    <t>INEGI</t>
  </si>
  <si>
    <t>Vertical RMSE (m)</t>
  </si>
  <si>
    <t>DOGAMI = Oregon Department of Geology and Mineral Industries</t>
  </si>
  <si>
    <t>Lat</t>
  </si>
  <si>
    <t>Long</t>
  </si>
  <si>
    <t>Classification</t>
  </si>
  <si>
    <t>Base Major Axis Length (m)</t>
  </si>
  <si>
    <t>Base Major Axis Azimuth</t>
  </si>
  <si>
    <t>Base Minor Chord (m)</t>
  </si>
  <si>
    <t>Bbase Minor Chord Azimuth</t>
  </si>
  <si>
    <t>Base Area</t>
  </si>
  <si>
    <t>Base Perimeter</t>
  </si>
  <si>
    <t>Axis Check</t>
  </si>
  <si>
    <t>Base Isoperimetric Circularity</t>
  </si>
  <si>
    <t>Drawn Line Max Angle - Base - Max Elev</t>
  </si>
  <si>
    <t>Drawn Line Max Angle - Base - Min Elev</t>
  </si>
  <si>
    <t>Drawn Line Max Angle - Base` - Length</t>
  </si>
  <si>
    <t>DIAMOND CRATERS</t>
  </si>
  <si>
    <t>JAN19-DC0003</t>
  </si>
  <si>
    <t xml:space="preserve"> 43° 4'32.73"N</t>
  </si>
  <si>
    <t>118°45'24.74"W</t>
  </si>
  <si>
    <t>Collapse</t>
  </si>
  <si>
    <t>JAN19-DC0006</t>
  </si>
  <si>
    <t xml:space="preserve"> 43° 4'55.39"N</t>
  </si>
  <si>
    <t>118°44'32.54"W</t>
  </si>
  <si>
    <t>Maar</t>
  </si>
  <si>
    <t>JAN19-DC0009</t>
  </si>
  <si>
    <t xml:space="preserve"> 43° 5'2.53"N</t>
  </si>
  <si>
    <t>118°43'52.92"W</t>
  </si>
  <si>
    <t>JAN19-DC0011</t>
  </si>
  <si>
    <t xml:space="preserve"> 43° 5'29.96"N</t>
  </si>
  <si>
    <t>118°44'48.94"W</t>
  </si>
  <si>
    <t>JAN19-DC0012</t>
  </si>
  <si>
    <t xml:space="preserve"> 43° 5'24.83"N</t>
  </si>
  <si>
    <t>118°44'29.94"W</t>
  </si>
  <si>
    <t>JAN19-DC0013</t>
  </si>
  <si>
    <t xml:space="preserve"> 43° 5'12.93"N</t>
  </si>
  <si>
    <t>118°44'6.65"W</t>
  </si>
  <si>
    <t>JAN19-DC0016</t>
  </si>
  <si>
    <t xml:space="preserve"> 43° 6'14.81"N</t>
  </si>
  <si>
    <t>118°46'17.98"W</t>
  </si>
  <si>
    <t>JAN19-DC0028-Spatter</t>
  </si>
  <si>
    <t xml:space="preserve"> 43° 5'4.81"N</t>
  </si>
  <si>
    <t>118°46'26.96"W</t>
  </si>
  <si>
    <t>Spatter</t>
  </si>
  <si>
    <t>JAN19-DC0029-Fissure 1</t>
  </si>
  <si>
    <t>JAN19-DC0029-Fissure 2</t>
  </si>
  <si>
    <t>JAN19-DC0029S1</t>
  </si>
  <si>
    <t xml:space="preserve"> 43° 5'25.40"N</t>
  </si>
  <si>
    <t>118°43'11.14"W</t>
  </si>
  <si>
    <t>JAN19-DC0029S2</t>
  </si>
  <si>
    <t xml:space="preserve"> 43° 5'24.55"N</t>
  </si>
  <si>
    <t>118°43'11.55"W</t>
  </si>
  <si>
    <t>JAN19-DC0030-Dogbone</t>
  </si>
  <si>
    <t xml:space="preserve"> 43° 5'27.37"N</t>
  </si>
  <si>
    <t>118°44'19.23"W</t>
  </si>
  <si>
    <t>JAN19-DC0030-Lima</t>
  </si>
  <si>
    <t xml:space="preserve"> 43° 5'31.42"N</t>
  </si>
  <si>
    <t>118°44'21.84"W</t>
  </si>
  <si>
    <t>Dry Maar</t>
  </si>
  <si>
    <t xml:space="preserve"> 43° 6'11.91"N</t>
  </si>
  <si>
    <t>118°49'4.52"W</t>
  </si>
  <si>
    <t>East Twin</t>
  </si>
  <si>
    <t>43° 5'53.20"N</t>
  </si>
  <si>
    <t>118°48'18.51"W</t>
  </si>
  <si>
    <t>West Twin</t>
  </si>
  <si>
    <t xml:space="preserve"> 43° 5'57.50"N</t>
  </si>
  <si>
    <t>118°48'30.91"W</t>
  </si>
  <si>
    <t>Keyhole Crater Collapse</t>
  </si>
  <si>
    <t>Hawaii</t>
  </si>
  <si>
    <t>HPV_0001</t>
  </si>
  <si>
    <t>HPV_0002</t>
  </si>
  <si>
    <t>HPV_0003</t>
  </si>
  <si>
    <t>HPV_0004</t>
  </si>
  <si>
    <t>HPV_0005</t>
  </si>
  <si>
    <t>HPV_0006</t>
  </si>
  <si>
    <t>HPV_0007</t>
  </si>
  <si>
    <t>HPV_0008</t>
  </si>
  <si>
    <t>HPV_0009</t>
  </si>
  <si>
    <t>HPV_0010</t>
  </si>
  <si>
    <t>HPV_0011</t>
  </si>
  <si>
    <t>Lunar VF</t>
  </si>
  <si>
    <t>Lunar Crater</t>
  </si>
  <si>
    <t>San Pablo</t>
  </si>
  <si>
    <t>SP1-0002</t>
  </si>
  <si>
    <t>SP1-0003</t>
  </si>
  <si>
    <t>Oregon</t>
  </si>
  <si>
    <t>Hole in the Ground, OR</t>
  </si>
  <si>
    <t>Bryce Cannon</t>
  </si>
  <si>
    <t>Bald Knoll</t>
  </si>
  <si>
    <t>Scoria Cone</t>
  </si>
  <si>
    <t>Black Knoll</t>
  </si>
  <si>
    <t>Buck Knoll</t>
  </si>
  <si>
    <t>Askja</t>
  </si>
  <si>
    <t>1929-1</t>
  </si>
  <si>
    <t>1929-2</t>
  </si>
  <si>
    <t>Random Spatter Vent-1</t>
  </si>
  <si>
    <t>Random Spatter Vent-2</t>
  </si>
  <si>
    <t>Holocene Spatter Vent</t>
  </si>
  <si>
    <t>Holocene Spatter 2-1</t>
  </si>
  <si>
    <t>1961 Vents</t>
  </si>
  <si>
    <t>Mexico</t>
  </si>
  <si>
    <t>Hoya San Nicolas</t>
  </si>
  <si>
    <t>Hoya Estrada</t>
  </si>
  <si>
    <t>Hoya Alberca</t>
  </si>
  <si>
    <t>Cerro de la Batea</t>
  </si>
  <si>
    <t>Xalapazco Grande</t>
  </si>
  <si>
    <t>Xalapazco Chico</t>
  </si>
  <si>
    <t>Laki</t>
  </si>
  <si>
    <t>Laki ISL - 1</t>
  </si>
  <si>
    <t>Laki ISL - 2</t>
  </si>
  <si>
    <t>Laki ISL - 3</t>
  </si>
  <si>
    <t>Laki IsL - 4</t>
  </si>
  <si>
    <t>Laki ISL - 5</t>
  </si>
  <si>
    <t>Laki ISL - 6</t>
  </si>
  <si>
    <t>Laki ISL - 7</t>
  </si>
  <si>
    <t>Laki ISL - 8</t>
  </si>
  <si>
    <t>Laki ISL - 9</t>
  </si>
  <si>
    <t>Laki ISL - 10</t>
  </si>
  <si>
    <t>Laki ISL - 11</t>
  </si>
  <si>
    <t>Laki ISL - 12</t>
  </si>
  <si>
    <t>El Malpais</t>
  </si>
  <si>
    <t>EMNM - 1</t>
  </si>
  <si>
    <t>EMNM - 2</t>
  </si>
  <si>
    <t>EMNM - 3</t>
  </si>
  <si>
    <t>EMNM - 4</t>
  </si>
  <si>
    <t>EMNM - 5</t>
  </si>
  <si>
    <t>EMNM - 6</t>
  </si>
  <si>
    <t>Cerro Alto</t>
  </si>
  <si>
    <t>Cerro Negro</t>
  </si>
  <si>
    <t>EMNM - 8</t>
  </si>
  <si>
    <t>EMNM - 9</t>
  </si>
  <si>
    <t>EMNM - 10</t>
  </si>
  <si>
    <t>EMNM - 11</t>
  </si>
  <si>
    <t>EMNM - 12</t>
  </si>
  <si>
    <t>EMNM - 13</t>
  </si>
  <si>
    <t>Capulin</t>
  </si>
  <si>
    <t>Pinacate</t>
  </si>
  <si>
    <t>El Elegante</t>
  </si>
  <si>
    <t>Verdugo</t>
  </si>
  <si>
    <t>Papagos</t>
  </si>
  <si>
    <t xml:space="preserve">PiM-SC1 </t>
  </si>
  <si>
    <t>Pim-SC2</t>
  </si>
  <si>
    <t>PiM-SC3</t>
  </si>
  <si>
    <t>PiM-SC4</t>
  </si>
  <si>
    <t>PiM-SC5</t>
  </si>
  <si>
    <t>PiM-SC6</t>
  </si>
  <si>
    <t>PiM-SC7</t>
  </si>
  <si>
    <t>PiM-SC8</t>
  </si>
  <si>
    <t>San Francisco VF</t>
  </si>
  <si>
    <t>SFVF - SC1</t>
  </si>
  <si>
    <t>SFVF - SC2</t>
  </si>
  <si>
    <t>Base/Cone Stats -&gt;</t>
  </si>
  <si>
    <t>Crater/Depression Stats -&gt;</t>
  </si>
  <si>
    <t>Rim Min Elev - Min Elev Inside crater</t>
  </si>
  <si>
    <t>Min Elevation Inside crater</t>
  </si>
  <si>
    <t>Rim Max Elev - Min Elev Inside crater</t>
  </si>
  <si>
    <t>Crater Depth (Rim Max+Rim Min/2)-MinElev</t>
  </si>
  <si>
    <t>Crater MChord Length (m)</t>
  </si>
  <si>
    <t>Crater MChord Azimuth</t>
  </si>
  <si>
    <t>Crater mChord Length (m)</t>
  </si>
  <si>
    <t>Crater mChord Azimuth</t>
  </si>
  <si>
    <t>Crater Depth Ratio (Depth/Mchord)</t>
  </si>
  <si>
    <t>Crater Aspect Ratio</t>
  </si>
  <si>
    <t>Crater Elongation</t>
  </si>
  <si>
    <t>Crater Isoperimetric Ciruclarity</t>
  </si>
  <si>
    <t>Crater Perimeter (m)</t>
  </si>
  <si>
    <t>Max Elev Along Rim/Edge of Crater</t>
  </si>
  <si>
    <t>Min Elev Along Rim/Edge of crater</t>
  </si>
  <si>
    <t>Crater Rim Max Elev - Crater Rim Min Elev (m)</t>
  </si>
  <si>
    <t>Elev at Crater Centroid (m.a.s.l.)</t>
  </si>
  <si>
    <t>Crater Drawn Line Int Angle Max Elev</t>
  </si>
  <si>
    <t>Crater Drawn Line Int Angle Length</t>
  </si>
  <si>
    <t>Crater Drawn Line Int Angle Min Elev</t>
  </si>
  <si>
    <t>Crater Drawn Line Int Angle Elev Diference</t>
  </si>
  <si>
    <t>Crater Drawn Line Int Angle Angle</t>
  </si>
  <si>
    <t xml:space="preserve"> 43° 4'49.84"N</t>
  </si>
  <si>
    <t>118°45'20.93"W</t>
  </si>
  <si>
    <t xml:space="preserve"> 19°23'5.06"N</t>
  </si>
  <si>
    <t>155° 5'48.25"W</t>
  </si>
  <si>
    <t xml:space="preserve"> 43° 5'17.48"N</t>
  </si>
  <si>
    <t>118°43'18.41"W</t>
  </si>
  <si>
    <t xml:space="preserve"> 43° 5'18.30"N</t>
  </si>
  <si>
    <t>118°43'17.56"W</t>
  </si>
  <si>
    <t xml:space="preserve"> 19°23'4.35"N</t>
  </si>
  <si>
    <t>155° 5'49.50"W</t>
  </si>
  <si>
    <t xml:space="preserve"> 19°23'1.97"N</t>
  </si>
  <si>
    <t>155° 5'48.68"W</t>
  </si>
  <si>
    <t xml:space="preserve"> 19°23'4.07"N</t>
  </si>
  <si>
    <t>155° 5'50.48"W</t>
  </si>
  <si>
    <t xml:space="preserve"> 19°23'3.76"N</t>
  </si>
  <si>
    <t>155° 5'51.26"W</t>
  </si>
  <si>
    <t xml:space="preserve"> 19°23'3.79"N</t>
  </si>
  <si>
    <t>155° 5'51.73"W</t>
  </si>
  <si>
    <t xml:space="preserve"> 19°23'4.66"N</t>
  </si>
  <si>
    <t>155° 5'44.67"W</t>
  </si>
  <si>
    <t xml:space="preserve"> 19°23'1.37"N</t>
  </si>
  <si>
    <t>155° 6'6.79"W</t>
  </si>
  <si>
    <t xml:space="preserve"> 19°22'48.30"N</t>
  </si>
  <si>
    <t>155° 6'50.85"W</t>
  </si>
  <si>
    <t xml:space="preserve"> 19°23'0.89"N</t>
  </si>
  <si>
    <t>155° 6'38.55"W</t>
  </si>
  <si>
    <t xml:space="preserve"> 19°23'11.48"N</t>
  </si>
  <si>
    <t>155° 6'49.84"W</t>
  </si>
  <si>
    <t xml:space="preserve"> 38°23'3.74"N</t>
  </si>
  <si>
    <t>116° 4'10.84"W</t>
  </si>
  <si>
    <t xml:space="preserve"> 14° 6'22.17"N</t>
  </si>
  <si>
    <t>121°17'46.80"E</t>
  </si>
  <si>
    <t xml:space="preserve"> 14° 5'56.56"N</t>
  </si>
  <si>
    <t>121°17'52.87"E</t>
  </si>
  <si>
    <t xml:space="preserve"> 43°24'37.92"N</t>
  </si>
  <si>
    <t>121°11'52.52"W</t>
  </si>
  <si>
    <t xml:space="preserve"> 37°19'35.99"N</t>
  </si>
  <si>
    <t>112°24'35.76"W</t>
  </si>
  <si>
    <t xml:space="preserve"> 37°18'12.94"N</t>
  </si>
  <si>
    <t>112°30'42.75"W</t>
  </si>
  <si>
    <t xml:space="preserve"> 37°20'25.64"N</t>
  </si>
  <si>
    <t>112°30'5.91"W</t>
  </si>
  <si>
    <t xml:space="preserve"> 65° 3'56.35"N</t>
  </si>
  <si>
    <t xml:space="preserve"> 16°43'36.89"W</t>
  </si>
  <si>
    <t xml:space="preserve"> 65° 0'15.71"N</t>
  </si>
  <si>
    <t xml:space="preserve"> 16°47'51.52"W</t>
  </si>
  <si>
    <t xml:space="preserve"> 65° 7'5.63"N</t>
  </si>
  <si>
    <t xml:space="preserve"> 16°35'14.56"W</t>
  </si>
  <si>
    <t xml:space="preserve"> 64°59'12.88"N</t>
  </si>
  <si>
    <t xml:space="preserve"> 16°53'0.97"W</t>
  </si>
  <si>
    <t xml:space="preserve"> 64°59'2.86"N</t>
  </si>
  <si>
    <t xml:space="preserve"> 16°53'20.53"W</t>
  </si>
  <si>
    <t xml:space="preserve"> 64°59'27.43"N</t>
  </si>
  <si>
    <t xml:space="preserve"> 16°50'4.26"W</t>
  </si>
  <si>
    <t xml:space="preserve"> 64°59'30.03"N</t>
  </si>
  <si>
    <t xml:space="preserve"> 16°49'48.01"W</t>
  </si>
  <si>
    <t xml:space="preserve"> 20°23'18.61"N</t>
  </si>
  <si>
    <t>101°15'25.59"W</t>
  </si>
  <si>
    <t xml:space="preserve"> 20°23'15.57"N</t>
  </si>
  <si>
    <t>101°13'39.55"W</t>
  </si>
  <si>
    <t xml:space="preserve"> 20°23'24.18"N</t>
  </si>
  <si>
    <t>101°12'3.97"W</t>
  </si>
  <si>
    <t xml:space="preserve"> 20°20'34.42"N</t>
  </si>
  <si>
    <t>101°11'42.91"W</t>
  </si>
  <si>
    <t xml:space="preserve"> 19° 5'33.57"N</t>
  </si>
  <si>
    <t xml:space="preserve"> 97°28'37.04"W</t>
  </si>
  <si>
    <t xml:space="preserve"> 19° 4'46.12"N</t>
  </si>
  <si>
    <t xml:space="preserve"> 97°27'55.54"W</t>
  </si>
  <si>
    <t xml:space="preserve"> 64° 7'14.69"N</t>
  </si>
  <si>
    <t xml:space="preserve"> 18° 7'51.04"W</t>
  </si>
  <si>
    <t xml:space="preserve"> 64° 7'19.44"N</t>
  </si>
  <si>
    <t xml:space="preserve"> 18° 7'28.30"W</t>
  </si>
  <si>
    <t xml:space="preserve"> 64° 8'6.18"N</t>
  </si>
  <si>
    <t xml:space="preserve"> 18° 7'53.97"W</t>
  </si>
  <si>
    <t xml:space="preserve"> 64° 8'11.61"N</t>
  </si>
  <si>
    <t xml:space="preserve"> 18° 7'52.75"W</t>
  </si>
  <si>
    <t xml:space="preserve"> 64° 8'12.15"N</t>
  </si>
  <si>
    <t xml:space="preserve"> 18° 8'8.73"W</t>
  </si>
  <si>
    <t xml:space="preserve"> 64° 8'14.89"N</t>
  </si>
  <si>
    <t xml:space="preserve"> 18° 8'33.64"W</t>
  </si>
  <si>
    <t xml:space="preserve"> 64° 8'1.22"N</t>
  </si>
  <si>
    <t xml:space="preserve"> 18° 8'11.49"W</t>
  </si>
  <si>
    <t xml:space="preserve"> 64° 8'17.66"N</t>
  </si>
  <si>
    <t xml:space="preserve"> 18° 7'50.05"W</t>
  </si>
  <si>
    <t xml:space="preserve"> 64° 8'24.49"N</t>
  </si>
  <si>
    <t xml:space="preserve"> 18° 8'16.42"W</t>
  </si>
  <si>
    <t xml:space="preserve"> 64° 4'2.18"N</t>
  </si>
  <si>
    <t xml:space="preserve"> 18°14'51.26"W</t>
  </si>
  <si>
    <t xml:space="preserve"> 64° 3'56.81"N</t>
  </si>
  <si>
    <t xml:space="preserve"> 18°15'4.21"W</t>
  </si>
  <si>
    <t xml:space="preserve"> 34°44'11.50"N</t>
  </si>
  <si>
    <t>107°59'4.06"W</t>
  </si>
  <si>
    <t xml:space="preserve"> 34°44'2.93"N</t>
  </si>
  <si>
    <t>107°59'14.74"W</t>
  </si>
  <si>
    <t xml:space="preserve"> 34°43'59.90"N</t>
  </si>
  <si>
    <t>107°59'9.87"W</t>
  </si>
  <si>
    <t xml:space="preserve"> 34°44'5.56"N</t>
  </si>
  <si>
    <t>107°59'5.27"W</t>
  </si>
  <si>
    <t xml:space="preserve"> 34°44'8.06"N</t>
  </si>
  <si>
    <t>107°59'9.74"W</t>
  </si>
  <si>
    <t xml:space="preserve"> 34°44'28.80"N</t>
  </si>
  <si>
    <t>107°58'52.27"W</t>
  </si>
  <si>
    <t xml:space="preserve"> 36°46'56.79"N</t>
  </si>
  <si>
    <t>103°58'10.40"W</t>
  </si>
  <si>
    <t xml:space="preserve"> 34°47'36.66"N</t>
  </si>
  <si>
    <t>108°17'11.90"W</t>
  </si>
  <si>
    <t xml:space="preserve"> 34°47'51.93"N</t>
  </si>
  <si>
    <t>108°14'55.63"W</t>
  </si>
  <si>
    <t>Cerro Americano</t>
  </si>
  <si>
    <t xml:space="preserve"> 34°55'56.81"N</t>
  </si>
  <si>
    <t>108°10'31.59"W</t>
  </si>
  <si>
    <t>Cerro American</t>
  </si>
  <si>
    <r>
      <t>Crater Area (m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</si>
  <si>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 xml:space="preserve">Drawn Line Max Angle - </t>
    </r>
    <r>
      <rPr>
        <b/>
        <sz val="12"/>
        <color theme="1"/>
        <rFont val="Calibri"/>
        <family val="2"/>
        <scheme val="minor"/>
      </rPr>
      <t>Base</t>
    </r>
    <r>
      <rPr>
        <sz val="12"/>
        <color theme="1"/>
        <rFont val="Calibri"/>
        <family val="2"/>
        <scheme val="minor"/>
      </rPr>
      <t xml:space="preserve"> - Elev Diference</t>
    </r>
  </si>
  <si>
    <r>
      <t xml:space="preserve">Drawn Line Max Angle - </t>
    </r>
    <r>
      <rPr>
        <b/>
        <sz val="12"/>
        <color theme="1"/>
        <rFont val="Calibri"/>
        <family val="2"/>
        <scheme val="minor"/>
      </rPr>
      <t>Base</t>
    </r>
    <r>
      <rPr>
        <sz val="12"/>
        <color theme="1"/>
        <rFont val="Calibri"/>
        <family val="2"/>
        <scheme val="minor"/>
      </rPr>
      <t xml:space="preserve"> - Angle</t>
    </r>
  </si>
  <si>
    <t xml:space="preserve"> 64° 8'4.25"N</t>
  </si>
  <si>
    <t xml:space="preserve"> 18° 7'33.44"W</t>
  </si>
  <si>
    <t xml:space="preserve"> 34°49'52.29"N</t>
  </si>
  <si>
    <t>108°13'50.73"W</t>
  </si>
  <si>
    <t xml:space="preserve"> 34°50'46.10"N</t>
  </si>
  <si>
    <t>108°13'40.38"W</t>
  </si>
  <si>
    <t xml:space="preserve"> 34°56'46.67"N</t>
  </si>
  <si>
    <t>108° 9'51.34"W</t>
  </si>
  <si>
    <t xml:space="preserve"> 35° 3'38.85"N</t>
  </si>
  <si>
    <t>108° 3'33.09"W</t>
  </si>
  <si>
    <t xml:space="preserve"> 34°58'35.98"N</t>
  </si>
  <si>
    <t>108° 4'3.19"W</t>
  </si>
  <si>
    <t xml:space="preserve"> 35° 3'17.81"N</t>
  </si>
  <si>
    <t>108° 3'25.54"W</t>
  </si>
  <si>
    <t xml:space="preserve"> 31°50'41.79"N</t>
  </si>
  <si>
    <t>113°23'32.10"W</t>
  </si>
  <si>
    <t xml:space="preserve"> 31°58'33.18"N</t>
  </si>
  <si>
    <t>113°37'36.90"W</t>
  </si>
  <si>
    <t xml:space="preserve"> 31°56'23.73"N</t>
  </si>
  <si>
    <t>113°34'10.61"W</t>
  </si>
  <si>
    <t xml:space="preserve"> 31°48'50.29"N</t>
  </si>
  <si>
    <t>113°22'43.41"W</t>
  </si>
  <si>
    <t xml:space="preserve"> 31°48'29.74"N</t>
  </si>
  <si>
    <t>113°22'51.87"W</t>
  </si>
  <si>
    <t xml:space="preserve"> 31°47'46.94"N</t>
  </si>
  <si>
    <t>113°27'12.69"W</t>
  </si>
  <si>
    <t xml:space="preserve"> 31°45'48.17"N</t>
  </si>
  <si>
    <t>113°29'39.49"W</t>
  </si>
  <si>
    <t xml:space="preserve"> 31°46'26.31"N</t>
  </si>
  <si>
    <t>113°29'6.70"W</t>
  </si>
  <si>
    <t xml:space="preserve"> 31°47'33.52"N</t>
  </si>
  <si>
    <t>113°28'58.06"W</t>
  </si>
  <si>
    <t xml:space="preserve"> 31°50'17.91"N</t>
  </si>
  <si>
    <t>113°28'51.58"W</t>
  </si>
  <si>
    <t xml:space="preserve"> 31°48'55.19"N</t>
  </si>
  <si>
    <t>113°23'25.60"W</t>
  </si>
  <si>
    <t xml:space="preserve"> 35°23'21.93"N</t>
  </si>
  <si>
    <t>111°34'3.04"W</t>
  </si>
  <si>
    <t xml:space="preserve"> 35°22'47.74"N</t>
  </si>
  <si>
    <t>111°33'58.42"W</t>
  </si>
  <si>
    <t>PiM-SC2</t>
  </si>
  <si>
    <t>https://www.oregongeology.org/</t>
  </si>
  <si>
    <t>UAS = Uncrewed Aerial Systems</t>
  </si>
  <si>
    <t>Opentopo = Opentopography</t>
  </si>
  <si>
    <t>https://opentopography.org/</t>
  </si>
  <si>
    <t>https://en.www.inegi.org.mx/</t>
  </si>
  <si>
    <t>INEGI = Instituto Nacional de Estadística, Geografía y Informatica</t>
  </si>
  <si>
    <t>3DEP = USGS 3D Elevation Program</t>
  </si>
  <si>
    <t>ArticDEM</t>
  </si>
  <si>
    <t>https://www.pgc.umn.edu/data/arcticdem/</t>
  </si>
  <si>
    <t>LiPAD =  LiDAR Portal for Archiving and Distribution</t>
  </si>
  <si>
    <t>https://lipad.dream.upd.edu.ph/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</si>
</sst>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0.0"/>
  </numFmts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Lato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84">
    <xf numFmtId="0" fontId="0" fillId="0" borderId="0" xfId="0"/>
    <xf numFmtId="164" fontId="0" fillId="0" borderId="1" xfId="0" applyNumberFormat="1" applyBorder="1"/>
    <xf numFmtId="0" fontId="0" fillId="2" borderId="1" xfId="0" applyFill="1" applyBorder="1" applyAlignment="1">
      <alignment wrapText="1"/>
    </xf>
    <xf numFmtId="0" fontId="0" fillId="2" borderId="0" xfId="0" applyFill="1" applyAlignment="1">
      <alignment wrapText="1"/>
    </xf>
    <xf numFmtId="165" fontId="0" fillId="2" borderId="0" xfId="0" applyNumberFormat="1" applyFill="1" applyAlignment="1">
      <alignment wrapText="1"/>
    </xf>
    <xf numFmtId="2" fontId="0" fillId="2" borderId="0" xfId="0" applyNumberFormat="1" applyFill="1" applyAlignment="1">
      <alignment wrapText="1"/>
    </xf>
    <xf numFmtId="0" fontId="0" fillId="0" borderId="0" xfId="0" applyAlignment="1">
      <alignment wrapText="1"/>
    </xf>
    <xf numFmtId="0" fontId="0" fillId="3" borderId="0" xfId="0" applyFill="1"/>
    <xf numFmtId="164" fontId="0" fillId="4" borderId="1" xfId="0" applyNumberFormat="1" applyFill="1" applyBorder="1"/>
    <xf numFmtId="0" fontId="0" fillId="4" borderId="1" xfId="0" applyFill="1" applyBorder="1"/>
    <xf numFmtId="165" fontId="0" fillId="4" borderId="1" xfId="0" applyNumberFormat="1" applyFill="1" applyBorder="1"/>
    <xf numFmtId="0" fontId="0" fillId="4" borderId="0" xfId="0" applyFill="1"/>
    <xf numFmtId="165" fontId="0" fillId="4" borderId="0" xfId="0" applyNumberFormat="1" applyFill="1"/>
    <xf numFmtId="2" fontId="0" fillId="4" borderId="0" xfId="0" applyNumberFormat="1" applyFill="1"/>
    <xf numFmtId="0" fontId="2" fillId="5" borderId="1" xfId="0" applyFont="1" applyFill="1" applyBorder="1"/>
    <xf numFmtId="0" fontId="2" fillId="5" borderId="0" xfId="0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0" fontId="0" fillId="0" borderId="1" xfId="0" applyBorder="1"/>
    <xf numFmtId="165" fontId="0" fillId="0" borderId="1" xfId="0" applyNumberFormat="1" applyBorder="1"/>
    <xf numFmtId="165" fontId="0" fillId="0" borderId="0" xfId="0" applyNumberFormat="1"/>
    <xf numFmtId="2" fontId="0" fillId="0" borderId="0" xfId="0" applyNumberFormat="1"/>
    <xf numFmtId="2" fontId="0" fillId="4" borderId="1" xfId="0" applyNumberFormat="1" applyFill="1" applyBorder="1"/>
    <xf numFmtId="2" fontId="0" fillId="0" borderId="1" xfId="0" applyNumberFormat="1" applyBorder="1"/>
    <xf numFmtId="2" fontId="0" fillId="5" borderId="0" xfId="0" applyNumberFormat="1" applyFill="1" applyAlignment="1">
      <alignment wrapText="1"/>
    </xf>
    <xf numFmtId="0" fontId="3" fillId="12" borderId="0" xfId="0" applyFont="1" applyFill="1" applyAlignment="1">
      <alignment wrapText="1"/>
    </xf>
    <xf numFmtId="2" fontId="0" fillId="0" borderId="2" xfId="0" applyNumberFormat="1" applyBorder="1"/>
    <xf numFmtId="0" fontId="0" fillId="0" borderId="3" xfId="0" applyBorder="1"/>
    <xf numFmtId="2" fontId="0" fillId="0" borderId="6" xfId="0" applyNumberFormat="1" applyBorder="1"/>
    <xf numFmtId="0" fontId="0" fillId="3" borderId="9" xfId="0" applyFill="1" applyBorder="1"/>
    <xf numFmtId="0" fontId="0" fillId="6" borderId="0" xfId="0" applyFill="1"/>
    <xf numFmtId="0" fontId="0" fillId="6" borderId="13" xfId="0" applyFill="1" applyBorder="1"/>
    <xf numFmtId="0" fontId="0" fillId="0" borderId="9" xfId="0" applyBorder="1"/>
    <xf numFmtId="0" fontId="0" fillId="12" borderId="0" xfId="0" applyFill="1"/>
    <xf numFmtId="164" fontId="0" fillId="0" borderId="0" xfId="0" applyNumberFormat="1"/>
    <xf numFmtId="0" fontId="1" fillId="12" borderId="0" xfId="0" applyFont="1" applyFill="1"/>
    <xf numFmtId="0" fontId="4" fillId="12" borderId="0" xfId="0" applyFont="1" applyFill="1"/>
    <xf numFmtId="0" fontId="0" fillId="5" borderId="1" xfId="0" applyFill="1" applyBorder="1" applyAlignment="1">
      <alignment wrapText="1"/>
    </xf>
    <xf numFmtId="0" fontId="0" fillId="5" borderId="0" xfId="0" applyFill="1" applyAlignment="1">
      <alignment wrapText="1"/>
    </xf>
    <xf numFmtId="165" fontId="0" fillId="5" borderId="0" xfId="0" applyNumberFormat="1" applyFill="1" applyAlignment="1">
      <alignment wrapText="1"/>
    </xf>
    <xf numFmtId="0" fontId="2" fillId="4" borderId="1" xfId="0" applyFont="1" applyFill="1" applyBorder="1"/>
    <xf numFmtId="0" fontId="2" fillId="4" borderId="0" xfId="0" applyFont="1" applyFill="1"/>
    <xf numFmtId="165" fontId="2" fillId="4" borderId="0" xfId="0" applyNumberFormat="1" applyFont="1" applyFill="1"/>
    <xf numFmtId="2" fontId="2" fillId="4" borderId="0" xfId="0" applyNumberFormat="1" applyFont="1" applyFill="1"/>
    <xf numFmtId="0" fontId="0" fillId="5" borderId="1" xfId="0" applyFill="1" applyBorder="1"/>
    <xf numFmtId="0" fontId="0" fillId="5" borderId="0" xfId="0" applyFill="1"/>
    <xf numFmtId="165" fontId="0" fillId="5" borderId="0" xfId="0" applyNumberFormat="1" applyFill="1"/>
    <xf numFmtId="2" fontId="0" fillId="5" borderId="0" xfId="0" applyNumberFormat="1" applyFill="1"/>
    <xf numFmtId="2" fontId="0" fillId="14" borderId="0" xfId="0" applyNumberFormat="1" applyFill="1"/>
    <xf numFmtId="0" fontId="0" fillId="14" borderId="0" xfId="0" applyFill="1" applyBorder="1"/>
    <xf numFmtId="164" fontId="5" fillId="0" borderId="1" xfId="0" applyNumberFormat="1" applyFont="1" applyBorder="1" applyAlignment="1">
      <alignment wrapText="1"/>
    </xf>
    <xf numFmtId="0" fontId="6" fillId="2" borderId="1" xfId="0" applyFont="1" applyFill="1" applyBorder="1"/>
    <xf numFmtId="165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164" fontId="6" fillId="5" borderId="1" xfId="0" applyNumberFormat="1" applyFont="1" applyFill="1" applyBorder="1" applyAlignment="1">
      <alignment wrapText="1"/>
    </xf>
    <xf numFmtId="0" fontId="6" fillId="5" borderId="1" xfId="0" applyFont="1" applyFill="1" applyBorder="1"/>
    <xf numFmtId="165" fontId="5" fillId="5" borderId="1" xfId="0" applyNumberFormat="1" applyFont="1" applyFill="1" applyBorder="1"/>
    <xf numFmtId="2" fontId="5" fillId="5" borderId="1" xfId="0" applyNumberFormat="1" applyFont="1" applyFill="1" applyBorder="1"/>
    <xf numFmtId="0" fontId="5" fillId="5" borderId="1" xfId="0" applyFont="1" applyFill="1" applyBorder="1" applyAlignment="1">
      <alignment wrapText="1"/>
    </xf>
    <xf numFmtId="164" fontId="5" fillId="4" borderId="1" xfId="0" applyNumberFormat="1" applyFont="1" applyFill="1" applyBorder="1"/>
    <xf numFmtId="0" fontId="5" fillId="4" borderId="1" xfId="0" applyFont="1" applyFill="1" applyBorder="1"/>
    <xf numFmtId="165" fontId="5" fillId="4" borderId="1" xfId="0" applyNumberFormat="1" applyFont="1" applyFill="1" applyBorder="1"/>
    <xf numFmtId="2" fontId="5" fillId="4" borderId="1" xfId="0" applyNumberFormat="1" applyFont="1" applyFill="1" applyBorder="1"/>
    <xf numFmtId="164" fontId="6" fillId="5" borderId="1" xfId="0" applyNumberFormat="1" applyFont="1" applyFill="1" applyBorder="1"/>
    <xf numFmtId="165" fontId="6" fillId="5" borderId="1" xfId="0" applyNumberFormat="1" applyFont="1" applyFill="1" applyBorder="1"/>
    <xf numFmtId="2" fontId="6" fillId="5" borderId="1" xfId="0" applyNumberFormat="1" applyFont="1" applyFill="1" applyBorder="1"/>
    <xf numFmtId="164" fontId="5" fillId="0" borderId="2" xfId="0" applyNumberFormat="1" applyFont="1" applyBorder="1" applyAlignment="1">
      <alignment wrapText="1"/>
    </xf>
    <xf numFmtId="0" fontId="5" fillId="7" borderId="2" xfId="0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0" fontId="7" fillId="14" borderId="2" xfId="0" applyFont="1" applyFill="1" applyBorder="1" applyAlignment="1">
      <alignment wrapText="1"/>
    </xf>
    <xf numFmtId="2" fontId="5" fillId="8" borderId="2" xfId="0" applyNumberFormat="1" applyFont="1" applyFill="1" applyBorder="1" applyAlignment="1">
      <alignment wrapText="1"/>
    </xf>
    <xf numFmtId="2" fontId="5" fillId="9" borderId="2" xfId="0" applyNumberFormat="1" applyFont="1" applyFill="1" applyBorder="1" applyAlignment="1">
      <alignment wrapText="1"/>
    </xf>
    <xf numFmtId="2" fontId="5" fillId="11" borderId="2" xfId="0" applyNumberFormat="1" applyFont="1" applyFill="1" applyBorder="1" applyAlignment="1">
      <alignment wrapText="1"/>
    </xf>
    <xf numFmtId="165" fontId="5" fillId="4" borderId="2" xfId="0" applyNumberFormat="1" applyFont="1" applyFill="1" applyBorder="1" applyAlignment="1">
      <alignment wrapText="1"/>
    </xf>
    <xf numFmtId="2" fontId="5" fillId="10" borderId="2" xfId="0" applyNumberFormat="1" applyFont="1" applyFill="1" applyBorder="1" applyAlignment="1">
      <alignment wrapText="1"/>
    </xf>
    <xf numFmtId="2" fontId="5" fillId="10" borderId="1" xfId="0" applyNumberFormat="1" applyFont="1" applyFill="1" applyBorder="1" applyAlignment="1">
      <alignment wrapText="1"/>
    </xf>
    <xf numFmtId="2" fontId="5" fillId="10" borderId="0" xfId="0" applyNumberFormat="1" applyFont="1" applyFill="1" applyAlignment="1">
      <alignment wrapText="1"/>
    </xf>
    <xf numFmtId="2" fontId="5" fillId="2" borderId="2" xfId="0" applyNumberFormat="1" applyFont="1" applyFill="1" applyBorder="1" applyAlignment="1">
      <alignment wrapText="1"/>
    </xf>
    <xf numFmtId="2" fontId="5" fillId="11" borderId="1" xfId="0" applyNumberFormat="1" applyFont="1" applyFill="1" applyBorder="1" applyAlignment="1">
      <alignment wrapText="1"/>
    </xf>
    <xf numFmtId="2" fontId="5" fillId="11" borderId="0" xfId="0" applyNumberFormat="1" applyFont="1" applyFill="1" applyAlignment="1">
      <alignment wrapText="1"/>
    </xf>
    <xf numFmtId="2" fontId="5" fillId="11" borderId="5" xfId="0" applyNumberFormat="1" applyFont="1" applyFill="1" applyBorder="1" applyAlignment="1">
      <alignment wrapText="1"/>
    </xf>
    <xf numFmtId="2" fontId="7" fillId="14" borderId="2" xfId="0" applyNumberFormat="1" applyFont="1" applyFill="1" applyBorder="1" applyAlignment="1">
      <alignment wrapText="1"/>
    </xf>
    <xf numFmtId="2" fontId="5" fillId="5" borderId="0" xfId="0" applyNumberFormat="1" applyFont="1" applyFill="1" applyAlignment="1">
      <alignment wrapText="1"/>
    </xf>
    <xf numFmtId="164" fontId="6" fillId="12" borderId="2" xfId="0" applyNumberFormat="1" applyFont="1" applyFill="1" applyBorder="1" applyAlignment="1">
      <alignment wrapText="1"/>
    </xf>
    <xf numFmtId="0" fontId="5" fillId="12" borderId="2" xfId="0" applyFont="1" applyFill="1" applyBorder="1" applyAlignment="1">
      <alignment wrapText="1"/>
    </xf>
    <xf numFmtId="0" fontId="5" fillId="12" borderId="3" xfId="0" applyFont="1" applyFill="1" applyBorder="1" applyAlignment="1">
      <alignment wrapText="1"/>
    </xf>
    <xf numFmtId="2" fontId="5" fillId="12" borderId="2" xfId="0" applyNumberFormat="1" applyFont="1" applyFill="1" applyBorder="1" applyAlignment="1">
      <alignment wrapText="1"/>
    </xf>
    <xf numFmtId="165" fontId="5" fillId="12" borderId="2" xfId="0" applyNumberFormat="1" applyFont="1" applyFill="1" applyBorder="1" applyAlignment="1">
      <alignment wrapText="1"/>
    </xf>
    <xf numFmtId="2" fontId="5" fillId="12" borderId="1" xfId="0" applyNumberFormat="1" applyFont="1" applyFill="1" applyBorder="1" applyAlignment="1">
      <alignment wrapText="1"/>
    </xf>
    <xf numFmtId="2" fontId="5" fillId="12" borderId="0" xfId="0" applyNumberFormat="1" applyFont="1" applyFill="1" applyAlignment="1">
      <alignment wrapText="1"/>
    </xf>
    <xf numFmtId="2" fontId="5" fillId="12" borderId="6" xfId="0" applyNumberFormat="1" applyFont="1" applyFill="1" applyBorder="1" applyAlignment="1">
      <alignment wrapText="1"/>
    </xf>
    <xf numFmtId="164" fontId="5" fillId="3" borderId="2" xfId="0" applyNumberFormat="1" applyFont="1" applyFill="1" applyBorder="1"/>
    <xf numFmtId="0" fontId="5" fillId="3" borderId="2" xfId="0" applyFont="1" applyFill="1" applyBorder="1"/>
    <xf numFmtId="0" fontId="5" fillId="14" borderId="2" xfId="0" applyFont="1" applyFill="1" applyBorder="1"/>
    <xf numFmtId="2" fontId="5" fillId="3" borderId="2" xfId="0" applyNumberFormat="1" applyFont="1" applyFill="1" applyBorder="1"/>
    <xf numFmtId="165" fontId="5" fillId="3" borderId="2" xfId="0" applyNumberFormat="1" applyFont="1" applyFill="1" applyBorder="1"/>
    <xf numFmtId="2" fontId="5" fillId="3" borderId="1" xfId="0" applyNumberFormat="1" applyFont="1" applyFill="1" applyBorder="1"/>
    <xf numFmtId="2" fontId="5" fillId="3" borderId="0" xfId="0" applyNumberFormat="1" applyFont="1" applyFill="1"/>
    <xf numFmtId="2" fontId="5" fillId="3" borderId="6" xfId="0" applyNumberFormat="1" applyFont="1" applyFill="1" applyBorder="1"/>
    <xf numFmtId="2" fontId="5" fillId="14" borderId="2" xfId="0" applyNumberFormat="1" applyFont="1" applyFill="1" applyBorder="1"/>
    <xf numFmtId="164" fontId="5" fillId="0" borderId="2" xfId="0" applyNumberFormat="1" applyFont="1" applyBorder="1"/>
    <xf numFmtId="0" fontId="5" fillId="0" borderId="2" xfId="0" applyFont="1" applyBorder="1"/>
    <xf numFmtId="2" fontId="5" fillId="0" borderId="2" xfId="0" applyNumberFormat="1" applyFont="1" applyBorder="1"/>
    <xf numFmtId="165" fontId="5" fillId="0" borderId="2" xfId="0" applyNumberFormat="1" applyFont="1" applyBorder="1"/>
    <xf numFmtId="2" fontId="5" fillId="0" borderId="1" xfId="0" applyNumberFormat="1" applyFont="1" applyBorder="1"/>
    <xf numFmtId="2" fontId="5" fillId="0" borderId="0" xfId="0" applyNumberFormat="1" applyFont="1"/>
    <xf numFmtId="2" fontId="5" fillId="0" borderId="6" xfId="0" applyNumberFormat="1" applyFont="1" applyBorder="1"/>
    <xf numFmtId="164" fontId="5" fillId="3" borderId="7" xfId="0" applyNumberFormat="1" applyFont="1" applyFill="1" applyBorder="1"/>
    <xf numFmtId="0" fontId="5" fillId="3" borderId="7" xfId="0" applyFont="1" applyFill="1" applyBorder="1"/>
    <xf numFmtId="0" fontId="5" fillId="14" borderId="7" xfId="0" applyFont="1" applyFill="1" applyBorder="1"/>
    <xf numFmtId="2" fontId="5" fillId="3" borderId="7" xfId="0" applyNumberFormat="1" applyFont="1" applyFill="1" applyBorder="1"/>
    <xf numFmtId="165" fontId="5" fillId="3" borderId="7" xfId="0" applyNumberFormat="1" applyFont="1" applyFill="1" applyBorder="1"/>
    <xf numFmtId="2" fontId="5" fillId="3" borderId="8" xfId="0" applyNumberFormat="1" applyFont="1" applyFill="1" applyBorder="1"/>
    <xf numFmtId="2" fontId="5" fillId="3" borderId="9" xfId="0" applyNumberFormat="1" applyFont="1" applyFill="1" applyBorder="1"/>
    <xf numFmtId="2" fontId="5" fillId="3" borderId="10" xfId="0" applyNumberFormat="1" applyFont="1" applyFill="1" applyBorder="1"/>
    <xf numFmtId="2" fontId="5" fillId="14" borderId="7" xfId="0" applyNumberFormat="1" applyFont="1" applyFill="1" applyBorder="1"/>
    <xf numFmtId="164" fontId="5" fillId="4" borderId="2" xfId="0" applyNumberFormat="1" applyFont="1" applyFill="1" applyBorder="1"/>
    <xf numFmtId="0" fontId="5" fillId="4" borderId="2" xfId="0" applyFont="1" applyFill="1" applyBorder="1"/>
    <xf numFmtId="2" fontId="5" fillId="4" borderId="2" xfId="0" applyNumberFormat="1" applyFont="1" applyFill="1" applyBorder="1"/>
    <xf numFmtId="165" fontId="5" fillId="4" borderId="2" xfId="0" applyNumberFormat="1" applyFont="1" applyFill="1" applyBorder="1"/>
    <xf numFmtId="2" fontId="5" fillId="4" borderId="0" xfId="0" applyNumberFormat="1" applyFont="1" applyFill="1"/>
    <xf numFmtId="2" fontId="5" fillId="4" borderId="6" xfId="0" applyNumberFormat="1" applyFont="1" applyFill="1" applyBorder="1"/>
    <xf numFmtId="164" fontId="5" fillId="6" borderId="11" xfId="0" applyNumberFormat="1" applyFont="1" applyFill="1" applyBorder="1"/>
    <xf numFmtId="0" fontId="5" fillId="6" borderId="11" xfId="0" applyFont="1" applyFill="1" applyBorder="1"/>
    <xf numFmtId="0" fontId="5" fillId="14" borderId="11" xfId="0" applyFont="1" applyFill="1" applyBorder="1"/>
    <xf numFmtId="2" fontId="5" fillId="6" borderId="11" xfId="0" applyNumberFormat="1" applyFont="1" applyFill="1" applyBorder="1"/>
    <xf numFmtId="165" fontId="5" fillId="6" borderId="11" xfId="0" applyNumberFormat="1" applyFont="1" applyFill="1" applyBorder="1"/>
    <xf numFmtId="2" fontId="5" fillId="6" borderId="12" xfId="0" applyNumberFormat="1" applyFont="1" applyFill="1" applyBorder="1"/>
    <xf numFmtId="2" fontId="5" fillId="6" borderId="13" xfId="0" applyNumberFormat="1" applyFont="1" applyFill="1" applyBorder="1"/>
    <xf numFmtId="2" fontId="5" fillId="6" borderId="14" xfId="0" applyNumberFormat="1" applyFont="1" applyFill="1" applyBorder="1"/>
    <xf numFmtId="2" fontId="5" fillId="14" borderId="11" xfId="0" applyNumberFormat="1" applyFont="1" applyFill="1" applyBorder="1"/>
    <xf numFmtId="164" fontId="5" fillId="0" borderId="7" xfId="0" applyNumberFormat="1" applyFont="1" applyBorder="1"/>
    <xf numFmtId="0" fontId="5" fillId="0" borderId="7" xfId="0" applyFont="1" applyBorder="1"/>
    <xf numFmtId="2" fontId="5" fillId="0" borderId="7" xfId="0" applyNumberFormat="1" applyFont="1" applyBorder="1"/>
    <xf numFmtId="165" fontId="5" fillId="0" borderId="7" xfId="0" applyNumberFormat="1" applyFont="1" applyBorder="1"/>
    <xf numFmtId="2" fontId="5" fillId="0" borderId="8" xfId="0" applyNumberFormat="1" applyFont="1" applyBorder="1"/>
    <xf numFmtId="2" fontId="5" fillId="0" borderId="9" xfId="0" applyNumberFormat="1" applyFont="1" applyBorder="1"/>
    <xf numFmtId="2" fontId="5" fillId="0" borderId="10" xfId="0" applyNumberFormat="1" applyFont="1" applyBorder="1"/>
    <xf numFmtId="164" fontId="5" fillId="6" borderId="2" xfId="0" applyNumberFormat="1" applyFont="1" applyFill="1" applyBorder="1"/>
    <xf numFmtId="0" fontId="5" fillId="6" borderId="2" xfId="0" applyFont="1" applyFill="1" applyBorder="1"/>
    <xf numFmtId="0" fontId="5" fillId="13" borderId="2" xfId="0" applyFont="1" applyFill="1" applyBorder="1"/>
    <xf numFmtId="2" fontId="5" fillId="6" borderId="2" xfId="0" applyNumberFormat="1" applyFont="1" applyFill="1" applyBorder="1"/>
    <xf numFmtId="165" fontId="5" fillId="6" borderId="2" xfId="0" applyNumberFormat="1" applyFont="1" applyFill="1" applyBorder="1"/>
    <xf numFmtId="2" fontId="5" fillId="6" borderId="1" xfId="0" applyNumberFormat="1" applyFont="1" applyFill="1" applyBorder="1"/>
    <xf numFmtId="2" fontId="5" fillId="6" borderId="0" xfId="0" applyNumberFormat="1" applyFont="1" applyFill="1"/>
    <xf numFmtId="2" fontId="5" fillId="6" borderId="6" xfId="0" applyNumberFormat="1" applyFont="1" applyFill="1" applyBorder="1"/>
    <xf numFmtId="164" fontId="6" fillId="12" borderId="2" xfId="0" applyNumberFormat="1" applyFont="1" applyFill="1" applyBorder="1"/>
    <xf numFmtId="0" fontId="5" fillId="12" borderId="2" xfId="0" applyFont="1" applyFill="1" applyBorder="1"/>
    <xf numFmtId="2" fontId="5" fillId="12" borderId="2" xfId="0" applyNumberFormat="1" applyFont="1" applyFill="1" applyBorder="1"/>
    <xf numFmtId="165" fontId="5" fillId="12" borderId="2" xfId="0" applyNumberFormat="1" applyFont="1" applyFill="1" applyBorder="1"/>
    <xf numFmtId="2" fontId="5" fillId="12" borderId="1" xfId="0" applyNumberFormat="1" applyFont="1" applyFill="1" applyBorder="1"/>
    <xf numFmtId="2" fontId="5" fillId="12" borderId="0" xfId="0" applyNumberFormat="1" applyFont="1" applyFill="1"/>
    <xf numFmtId="2" fontId="5" fillId="12" borderId="6" xfId="0" applyNumberFormat="1" applyFont="1" applyFill="1" applyBorder="1"/>
    <xf numFmtId="164" fontId="5" fillId="0" borderId="0" xfId="0" applyNumberFormat="1" applyFont="1"/>
    <xf numFmtId="0" fontId="5" fillId="0" borderId="0" xfId="0" applyFont="1"/>
    <xf numFmtId="0" fontId="5" fillId="0" borderId="3" xfId="0" applyFont="1" applyBorder="1"/>
    <xf numFmtId="0" fontId="5" fillId="14" borderId="0" xfId="0" applyFont="1" applyFill="1" applyBorder="1"/>
    <xf numFmtId="165" fontId="5" fillId="0" borderId="0" xfId="0" applyNumberFormat="1" applyFont="1"/>
    <xf numFmtId="2" fontId="5" fillId="14" borderId="0" xfId="0" applyNumberFormat="1" applyFont="1" applyFill="1"/>
    <xf numFmtId="164" fontId="6" fillId="12" borderId="0" xfId="0" applyNumberFormat="1" applyFont="1" applyFill="1"/>
    <xf numFmtId="0" fontId="6" fillId="12" borderId="0" xfId="0" applyFont="1" applyFill="1"/>
    <xf numFmtId="0" fontId="6" fillId="12" borderId="3" xfId="0" applyFont="1" applyFill="1" applyBorder="1"/>
    <xf numFmtId="0" fontId="6" fillId="12" borderId="0" xfId="0" applyFont="1" applyFill="1" applyBorder="1"/>
    <xf numFmtId="2" fontId="6" fillId="12" borderId="0" xfId="0" applyNumberFormat="1" applyFont="1" applyFill="1"/>
    <xf numFmtId="165" fontId="6" fillId="12" borderId="0" xfId="0" applyNumberFormat="1" applyFont="1" applyFill="1"/>
    <xf numFmtId="2" fontId="6" fillId="12" borderId="1" xfId="0" applyNumberFormat="1" applyFont="1" applyFill="1" applyBorder="1"/>
    <xf numFmtId="2" fontId="6" fillId="12" borderId="2" xfId="0" applyNumberFormat="1" applyFont="1" applyFill="1" applyBorder="1"/>
    <xf numFmtId="2" fontId="6" fillId="12" borderId="6" xfId="0" applyNumberFormat="1" applyFont="1" applyFill="1" applyBorder="1"/>
    <xf numFmtId="0" fontId="5" fillId="12" borderId="0" xfId="0" applyFont="1" applyFill="1"/>
    <xf numFmtId="0" fontId="5" fillId="12" borderId="3" xfId="0" applyFont="1" applyFill="1" applyBorder="1"/>
    <xf numFmtId="0" fontId="5" fillId="12" borderId="0" xfId="0" applyFont="1" applyFill="1" applyBorder="1"/>
    <xf numFmtId="165" fontId="5" fillId="12" borderId="0" xfId="0" applyNumberFormat="1" applyFont="1" applyFill="1"/>
    <xf numFmtId="164" fontId="9" fillId="12" borderId="0" xfId="0" applyNumberFormat="1" applyFont="1" applyFill="1"/>
    <xf numFmtId="0" fontId="9" fillId="12" borderId="3" xfId="0" applyFont="1" applyFill="1" applyBorder="1"/>
    <xf numFmtId="0" fontId="9" fillId="12" borderId="0" xfId="0" applyFont="1" applyFill="1" applyBorder="1"/>
    <xf numFmtId="2" fontId="9" fillId="12" borderId="0" xfId="0" applyNumberFormat="1" applyFont="1" applyFill="1"/>
    <xf numFmtId="165" fontId="9" fillId="12" borderId="0" xfId="0" applyNumberFormat="1" applyFont="1" applyFill="1"/>
    <xf numFmtId="2" fontId="9" fillId="12" borderId="1" xfId="0" applyNumberFormat="1" applyFont="1" applyFill="1" applyBorder="1"/>
    <xf numFmtId="2" fontId="9" fillId="12" borderId="2" xfId="0" applyNumberFormat="1" applyFont="1" applyFill="1" applyBorder="1"/>
    <xf numFmtId="2" fontId="9" fillId="12" borderId="6" xfId="0" applyNumberFormat="1" applyFont="1" applyFill="1" applyBorder="1"/>
    <xf numFmtId="2" fontId="10" fillId="12" borderId="0" xfId="0" applyNumberFormat="1" applyFont="1" applyFill="1" applyAlignment="1">
      <alignment horizontal="left" vertical="top"/>
    </xf>
    <xf numFmtId="2" fontId="10" fillId="12" borderId="1" xfId="0" applyNumberFormat="1" applyFont="1" applyFill="1" applyBorder="1" applyAlignment="1">
      <alignment horizontal="left" vertical="top"/>
    </xf>
    <xf numFmtId="2" fontId="10" fillId="12" borderId="2" xfId="0" applyNumberFormat="1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D803C-7DBD-4B89-83E3-EC94DF7AC21A}">
  <dimension ref="A1:AP104"/>
  <sheetViews>
    <sheetView zoomScale="90" zoomScaleNormal="90" workbookViewId="0">
      <pane xSplit="17" ySplit="7" topLeftCell="R8" activePane="bottomRight" state="frozen"/>
      <selection pane="topRight" activeCell="Z1" sqref="Z1"/>
      <selection pane="bottomLeft" activeCell="A15" sqref="A15"/>
      <selection pane="bottomRight" activeCell="A95" sqref="A95"/>
    </sheetView>
  </sheetViews>
  <sheetFormatPr defaultRowHeight="15" x14ac:dyDescent="0.25"/>
  <cols>
    <col min="1" max="1" width="39" style="34" customWidth="1"/>
    <col min="2" max="2" width="15" bestFit="1" customWidth="1"/>
    <col min="3" max="3" width="16.140625" bestFit="1" customWidth="1"/>
    <col min="4" max="4" width="17.140625" style="27" bestFit="1" customWidth="1"/>
    <col min="5" max="5" width="14.85546875" style="49" customWidth="1"/>
    <col min="6" max="8" width="9.140625" style="21" customWidth="1"/>
    <col min="9" max="9" width="8.85546875" style="21" customWidth="1"/>
    <col min="10" max="13" width="8" style="21" customWidth="1"/>
    <col min="14" max="14" width="11.85546875" style="20" customWidth="1"/>
    <col min="15" max="15" width="10" style="20" customWidth="1"/>
    <col min="16" max="16" width="11.140625" style="21" customWidth="1"/>
    <col min="17" max="17" width="10.85546875" style="23" customWidth="1"/>
    <col min="18" max="18" width="10.28515625" style="23" customWidth="1"/>
    <col min="19" max="19" width="9.28515625" style="26" customWidth="1"/>
    <col min="20" max="20" width="8.28515625" style="26" customWidth="1"/>
    <col min="21" max="21" width="8.28515625" style="21" customWidth="1"/>
    <col min="22" max="22" width="9.28515625" style="21" bestFit="1" customWidth="1"/>
    <col min="23" max="23" width="9.28515625" style="21" customWidth="1"/>
    <col min="24" max="24" width="8.7109375" style="21" customWidth="1"/>
    <col min="25" max="28" width="10.5703125" style="21" customWidth="1"/>
    <col min="29" max="29" width="10.5703125" style="28" customWidth="1"/>
    <col min="30" max="30" width="14.28515625" style="48" customWidth="1"/>
    <col min="31" max="34" width="8.28515625" style="21" customWidth="1"/>
    <col min="35" max="35" width="11" style="20" customWidth="1"/>
    <col min="36" max="36" width="10" style="20" customWidth="1"/>
    <col min="37" max="37" width="10.5703125" style="21" customWidth="1"/>
    <col min="38" max="42" width="10.5703125" style="26" customWidth="1"/>
  </cols>
  <sheetData>
    <row r="1" spans="1:42" s="6" customFormat="1" ht="142.5" thickBot="1" x14ac:dyDescent="0.3">
      <c r="A1" s="67" t="s">
        <v>0</v>
      </c>
      <c r="B1" s="68" t="s">
        <v>17</v>
      </c>
      <c r="C1" s="68" t="s">
        <v>18</v>
      </c>
      <c r="D1" s="69" t="s">
        <v>19</v>
      </c>
      <c r="E1" s="70" t="s">
        <v>167</v>
      </c>
      <c r="F1" s="71" t="s">
        <v>172</v>
      </c>
      <c r="G1" s="71" t="s">
        <v>173</v>
      </c>
      <c r="H1" s="72" t="s">
        <v>174</v>
      </c>
      <c r="I1" s="72" t="s">
        <v>175</v>
      </c>
      <c r="J1" s="73" t="s">
        <v>177</v>
      </c>
      <c r="K1" s="73" t="s">
        <v>178</v>
      </c>
      <c r="L1" s="73" t="s">
        <v>179</v>
      </c>
      <c r="M1" s="73" t="s">
        <v>26</v>
      </c>
      <c r="N1" s="74" t="s">
        <v>302</v>
      </c>
      <c r="O1" s="74" t="s">
        <v>180</v>
      </c>
      <c r="P1" s="75" t="s">
        <v>169</v>
      </c>
      <c r="Q1" s="75" t="s">
        <v>181</v>
      </c>
      <c r="R1" s="76" t="s">
        <v>182</v>
      </c>
      <c r="S1" s="75" t="s">
        <v>170</v>
      </c>
      <c r="T1" s="75" t="s">
        <v>168</v>
      </c>
      <c r="U1" s="77" t="s">
        <v>183</v>
      </c>
      <c r="V1" s="75" t="s">
        <v>184</v>
      </c>
      <c r="W1" s="78" t="s">
        <v>171</v>
      </c>
      <c r="X1" s="78" t="s">
        <v>176</v>
      </c>
      <c r="Y1" s="79" t="s">
        <v>185</v>
      </c>
      <c r="Z1" s="79" t="s">
        <v>187</v>
      </c>
      <c r="AA1" s="79" t="s">
        <v>186</v>
      </c>
      <c r="AB1" s="80" t="s">
        <v>188</v>
      </c>
      <c r="AC1" s="81" t="s">
        <v>189</v>
      </c>
      <c r="AD1" s="82" t="s">
        <v>166</v>
      </c>
      <c r="AE1" s="71" t="s">
        <v>20</v>
      </c>
      <c r="AF1" s="71" t="s">
        <v>21</v>
      </c>
      <c r="AG1" s="72" t="s">
        <v>22</v>
      </c>
      <c r="AH1" s="72" t="s">
        <v>23</v>
      </c>
      <c r="AI1" s="74" t="s">
        <v>24</v>
      </c>
      <c r="AJ1" s="74" t="s">
        <v>25</v>
      </c>
      <c r="AK1" s="83" t="s">
        <v>27</v>
      </c>
      <c r="AL1" s="73" t="s">
        <v>28</v>
      </c>
      <c r="AM1" s="73" t="s">
        <v>29</v>
      </c>
      <c r="AN1" s="73" t="s">
        <v>30</v>
      </c>
      <c r="AO1" s="73" t="s">
        <v>303</v>
      </c>
      <c r="AP1" s="73" t="s">
        <v>304</v>
      </c>
    </row>
    <row r="2" spans="1:42" s="25" customFormat="1" ht="17.25" customHeight="1" thickTop="1" x14ac:dyDescent="0.35">
      <c r="A2" s="84" t="s">
        <v>31</v>
      </c>
      <c r="B2" s="85"/>
      <c r="C2" s="85"/>
      <c r="D2" s="86"/>
      <c r="E2" s="86"/>
      <c r="F2" s="87"/>
      <c r="G2" s="87"/>
      <c r="H2" s="87"/>
      <c r="I2" s="87"/>
      <c r="J2" s="87"/>
      <c r="K2" s="87"/>
      <c r="L2" s="87"/>
      <c r="M2" s="87"/>
      <c r="N2" s="88"/>
      <c r="O2" s="88"/>
      <c r="P2" s="87"/>
      <c r="Q2" s="87"/>
      <c r="R2" s="89"/>
      <c r="S2" s="87"/>
      <c r="T2" s="87"/>
      <c r="U2" s="90"/>
      <c r="V2" s="87"/>
      <c r="W2" s="87"/>
      <c r="X2" s="87"/>
      <c r="Y2" s="89"/>
      <c r="Z2" s="89"/>
      <c r="AA2" s="89"/>
      <c r="AB2" s="90"/>
      <c r="AC2" s="91"/>
      <c r="AD2" s="87"/>
      <c r="AE2" s="87"/>
      <c r="AF2" s="87"/>
      <c r="AG2" s="87"/>
      <c r="AH2" s="87"/>
      <c r="AI2" s="88"/>
      <c r="AJ2" s="88"/>
      <c r="AK2" s="90"/>
      <c r="AL2" s="87"/>
      <c r="AM2" s="87"/>
      <c r="AN2" s="87"/>
      <c r="AO2" s="87"/>
      <c r="AP2" s="87"/>
    </row>
    <row r="3" spans="1:42" s="7" customFormat="1" ht="15.75" x14ac:dyDescent="0.25">
      <c r="A3" s="92" t="s">
        <v>32</v>
      </c>
      <c r="B3" s="93" t="s">
        <v>33</v>
      </c>
      <c r="C3" s="93" t="s">
        <v>34</v>
      </c>
      <c r="D3" s="93" t="s">
        <v>35</v>
      </c>
      <c r="E3" s="94"/>
      <c r="F3" s="95">
        <v>103.5</v>
      </c>
      <c r="G3" s="95">
        <v>93.6</v>
      </c>
      <c r="H3" s="95">
        <v>86.9</v>
      </c>
      <c r="I3" s="95">
        <v>182.5</v>
      </c>
      <c r="J3" s="95">
        <f t="shared" ref="J3:J20" si="0">H3/F3</f>
        <v>0.8396135265700484</v>
      </c>
      <c r="K3" s="95">
        <f t="shared" ref="K3:K20" si="1">N3/(PI()*(F3/2)^2)</f>
        <v>0.77704785154011524</v>
      </c>
      <c r="L3" s="95">
        <f t="shared" ref="L3:L20" si="2">(4*PI()*N3)/(O3^2)</f>
        <v>0.87451497625865393</v>
      </c>
      <c r="M3" s="95">
        <f t="shared" ref="M3:M20" si="3">ABS(G3-I3)</f>
        <v>88.9</v>
      </c>
      <c r="N3" s="96">
        <v>6537.6</v>
      </c>
      <c r="O3" s="96">
        <v>306.5</v>
      </c>
      <c r="P3" s="95">
        <v>1265.25</v>
      </c>
      <c r="Q3" s="97">
        <v>1289.39233398437</v>
      </c>
      <c r="R3" s="97">
        <v>1277.38732910156</v>
      </c>
      <c r="S3" s="95">
        <f t="shared" ref="S3:S20" si="4">Q3-P3</f>
        <v>24.142333984369998</v>
      </c>
      <c r="T3" s="95">
        <f t="shared" ref="T3:T9" si="5">R3-P3</f>
        <v>12.137329101559999</v>
      </c>
      <c r="U3" s="98">
        <f t="shared" ref="U3:U20" si="6">Q3-R3</f>
        <v>12.005004882809999</v>
      </c>
      <c r="V3" s="95">
        <v>1267.22</v>
      </c>
      <c r="W3" s="95">
        <f t="shared" ref="W3:W20" si="7">((R3+Q3)/2)-P3</f>
        <v>18.139831542965112</v>
      </c>
      <c r="X3" s="95">
        <f t="shared" ref="X3:X20" si="8">W3/F3</f>
        <v>0.17526407287888998</v>
      </c>
      <c r="Y3" s="97">
        <v>1288.93859863281</v>
      </c>
      <c r="Z3" s="97">
        <v>1270.84387207031</v>
      </c>
      <c r="AA3" s="97">
        <v>20.167999999999999</v>
      </c>
      <c r="AB3" s="98">
        <f t="shared" ref="AB3:AB9" si="9">Y3-Z3</f>
        <v>18.0947265625</v>
      </c>
      <c r="AC3" s="99">
        <f t="shared" ref="AC3:AC9" si="10">DEGREES(ATAN(AB3/AA3))</f>
        <v>41.898449856325222</v>
      </c>
      <c r="AD3" s="100"/>
      <c r="AE3" s="95"/>
      <c r="AF3" s="95"/>
      <c r="AG3" s="95"/>
      <c r="AH3" s="95"/>
      <c r="AI3" s="96"/>
      <c r="AJ3" s="96"/>
      <c r="AK3" s="98" t="str">
        <f t="shared" ref="AK3:AK20" si="11">IF(OR($D3="Spatter",$D3="Scoria Cone"),(4*PI()*AI3)/(AJ3*AJ3),"---")</f>
        <v>---</v>
      </c>
      <c r="AL3" s="95"/>
      <c r="AM3" s="95"/>
      <c r="AN3" s="95"/>
      <c r="AO3" s="95"/>
      <c r="AP3" s="95"/>
    </row>
    <row r="4" spans="1:42" ht="15.75" x14ac:dyDescent="0.25">
      <c r="A4" s="101" t="s">
        <v>36</v>
      </c>
      <c r="B4" s="102" t="s">
        <v>37</v>
      </c>
      <c r="C4" s="102" t="s">
        <v>38</v>
      </c>
      <c r="D4" s="102" t="s">
        <v>39</v>
      </c>
      <c r="E4" s="94"/>
      <c r="F4" s="103">
        <v>128.36099999999999</v>
      </c>
      <c r="G4" s="103">
        <v>50.944000000000003</v>
      </c>
      <c r="H4" s="103">
        <v>120.77</v>
      </c>
      <c r="I4" s="103">
        <v>321.32</v>
      </c>
      <c r="J4" s="103">
        <f t="shared" si="0"/>
        <v>0.9408620998589915</v>
      </c>
      <c r="K4" s="103">
        <f t="shared" si="1"/>
        <v>0.86553540010924346</v>
      </c>
      <c r="L4" s="103">
        <f t="shared" si="2"/>
        <v>0.96227994252868265</v>
      </c>
      <c r="M4" s="103">
        <f t="shared" si="3"/>
        <v>270.37599999999998</v>
      </c>
      <c r="N4" s="104">
        <v>11200.59</v>
      </c>
      <c r="O4" s="104">
        <v>382.45</v>
      </c>
      <c r="P4" s="103">
        <v>1332.58996582031</v>
      </c>
      <c r="Q4" s="103">
        <v>1357.31005859375</v>
      </c>
      <c r="R4" s="105">
        <v>1334.46997070312</v>
      </c>
      <c r="S4" s="103">
        <f t="shared" si="4"/>
        <v>24.720092773440001</v>
      </c>
      <c r="T4" s="103">
        <f t="shared" si="5"/>
        <v>1.8800048828099989</v>
      </c>
      <c r="U4" s="106">
        <f t="shared" si="6"/>
        <v>22.840087890630002</v>
      </c>
      <c r="V4" s="103">
        <v>1333.91003417968</v>
      </c>
      <c r="W4" s="103">
        <f t="shared" si="7"/>
        <v>13.300048828125</v>
      </c>
      <c r="X4" s="103">
        <f t="shared" si="8"/>
        <v>0.10361440646399608</v>
      </c>
      <c r="Y4" s="105">
        <v>1357.31005859375</v>
      </c>
      <c r="Z4" s="105">
        <v>1335.41003417968</v>
      </c>
      <c r="AA4" s="105">
        <v>45.360999999999997</v>
      </c>
      <c r="AB4" s="106">
        <f t="shared" si="9"/>
        <v>21.900024414070003</v>
      </c>
      <c r="AC4" s="107">
        <f t="shared" si="10"/>
        <v>25.770977474724202</v>
      </c>
      <c r="AD4" s="100"/>
      <c r="AE4" s="103"/>
      <c r="AF4" s="103"/>
      <c r="AG4" s="103"/>
      <c r="AH4" s="103"/>
      <c r="AI4" s="104"/>
      <c r="AJ4" s="104"/>
      <c r="AK4" s="106" t="str">
        <f t="shared" si="11"/>
        <v>---</v>
      </c>
      <c r="AL4" s="103"/>
      <c r="AM4" s="103"/>
      <c r="AN4" s="103"/>
      <c r="AO4" s="103"/>
      <c r="AP4" s="103"/>
    </row>
    <row r="5" spans="1:42" s="7" customFormat="1" ht="15.75" x14ac:dyDescent="0.25">
      <c r="A5" s="92" t="s">
        <v>40</v>
      </c>
      <c r="B5" s="93" t="s">
        <v>41</v>
      </c>
      <c r="C5" s="93" t="s">
        <v>42</v>
      </c>
      <c r="D5" s="93" t="s">
        <v>35</v>
      </c>
      <c r="E5" s="94"/>
      <c r="F5" s="95">
        <v>147.55600000000001</v>
      </c>
      <c r="G5" s="95">
        <v>169.369</v>
      </c>
      <c r="H5" s="95">
        <v>54.237000000000002</v>
      </c>
      <c r="I5" s="95">
        <v>78.959000000000003</v>
      </c>
      <c r="J5" s="95">
        <f t="shared" si="0"/>
        <v>0.36756892298517174</v>
      </c>
      <c r="K5" s="95">
        <f t="shared" si="1"/>
        <v>0.52323070797660998</v>
      </c>
      <c r="L5" s="95">
        <f t="shared" si="2"/>
        <v>0.72539722134229589</v>
      </c>
      <c r="M5" s="95">
        <f t="shared" si="3"/>
        <v>90.41</v>
      </c>
      <c r="N5" s="96">
        <v>8947.4</v>
      </c>
      <c r="O5" s="96">
        <v>393.7</v>
      </c>
      <c r="P5" s="95">
        <v>1262.865234375</v>
      </c>
      <c r="Q5" s="95">
        <v>1269.04577636718</v>
      </c>
      <c r="R5" s="97">
        <v>1263.93591308593</v>
      </c>
      <c r="S5" s="95">
        <f t="shared" si="4"/>
        <v>6.1805419921799967</v>
      </c>
      <c r="T5" s="95">
        <f t="shared" si="5"/>
        <v>1.0706787109299967</v>
      </c>
      <c r="U5" s="98">
        <f t="shared" si="6"/>
        <v>5.10986328125</v>
      </c>
      <c r="V5" s="95">
        <v>1264.4482421875</v>
      </c>
      <c r="W5" s="95">
        <f t="shared" si="7"/>
        <v>3.6256103515549967</v>
      </c>
      <c r="X5" s="95">
        <f t="shared" si="8"/>
        <v>2.4571080481681506E-2</v>
      </c>
      <c r="Y5" s="97">
        <v>1269.07055664062</v>
      </c>
      <c r="Z5" s="97">
        <v>1266.05004882812</v>
      </c>
      <c r="AA5" s="97">
        <v>8.3629999999999995</v>
      </c>
      <c r="AB5" s="98">
        <f t="shared" si="9"/>
        <v>3.0205078125</v>
      </c>
      <c r="AC5" s="99">
        <f t="shared" si="10"/>
        <v>19.85846039321191</v>
      </c>
      <c r="AD5" s="100"/>
      <c r="AE5" s="95"/>
      <c r="AF5" s="95"/>
      <c r="AG5" s="95"/>
      <c r="AH5" s="95"/>
      <c r="AI5" s="96"/>
      <c r="AJ5" s="96"/>
      <c r="AK5" s="98" t="str">
        <f t="shared" si="11"/>
        <v>---</v>
      </c>
      <c r="AL5" s="95"/>
      <c r="AM5" s="95"/>
      <c r="AN5" s="95"/>
      <c r="AO5" s="95"/>
      <c r="AP5" s="95"/>
    </row>
    <row r="6" spans="1:42" s="7" customFormat="1" ht="15.75" x14ac:dyDescent="0.25">
      <c r="A6" s="92" t="s">
        <v>43</v>
      </c>
      <c r="B6" s="93" t="s">
        <v>44</v>
      </c>
      <c r="C6" s="93" t="s">
        <v>45</v>
      </c>
      <c r="D6" s="93" t="s">
        <v>39</v>
      </c>
      <c r="E6" s="94"/>
      <c r="F6" s="95">
        <v>206.8</v>
      </c>
      <c r="G6" s="95">
        <v>159.9</v>
      </c>
      <c r="H6" s="95">
        <v>180.23099999999999</v>
      </c>
      <c r="I6" s="95">
        <v>69.215999999999994</v>
      </c>
      <c r="J6" s="95">
        <f t="shared" si="0"/>
        <v>0.87152321083172135</v>
      </c>
      <c r="K6" s="95">
        <f t="shared" si="1"/>
        <v>0.8309920985510747</v>
      </c>
      <c r="L6" s="95">
        <f t="shared" si="2"/>
        <v>0.95479281137253391</v>
      </c>
      <c r="M6" s="95">
        <f t="shared" si="3"/>
        <v>90.684000000000012</v>
      </c>
      <c r="N6" s="96">
        <v>27911.8</v>
      </c>
      <c r="O6" s="96">
        <v>606.1</v>
      </c>
      <c r="P6" s="95">
        <v>1336.9</v>
      </c>
      <c r="Q6" s="95">
        <v>1387.16284179687</v>
      </c>
      <c r="R6" s="97">
        <v>1365.24060058593</v>
      </c>
      <c r="S6" s="95">
        <f t="shared" si="4"/>
        <v>50.262841796869907</v>
      </c>
      <c r="T6" s="95">
        <f t="shared" si="5"/>
        <v>28.340600585929906</v>
      </c>
      <c r="U6" s="98">
        <f t="shared" si="6"/>
        <v>21.922241210940001</v>
      </c>
      <c r="V6" s="95">
        <v>1337.04</v>
      </c>
      <c r="W6" s="95">
        <f t="shared" si="7"/>
        <v>39.301721191399793</v>
      </c>
      <c r="X6" s="95">
        <f t="shared" si="8"/>
        <v>0.19004700769535682</v>
      </c>
      <c r="Y6" s="97">
        <v>1387.18872070312</v>
      </c>
      <c r="Z6" s="97">
        <v>1337.91516113281</v>
      </c>
      <c r="AA6" s="97">
        <v>93.034999999999997</v>
      </c>
      <c r="AB6" s="98">
        <f t="shared" si="9"/>
        <v>49.273559570309999</v>
      </c>
      <c r="AC6" s="99">
        <f t="shared" si="10"/>
        <v>27.906763830850611</v>
      </c>
      <c r="AD6" s="100"/>
      <c r="AE6" s="95"/>
      <c r="AF6" s="95"/>
      <c r="AG6" s="95"/>
      <c r="AH6" s="95"/>
      <c r="AI6" s="96"/>
      <c r="AJ6" s="96"/>
      <c r="AK6" s="98" t="str">
        <f t="shared" si="11"/>
        <v>---</v>
      </c>
      <c r="AL6" s="95"/>
      <c r="AM6" s="95"/>
      <c r="AN6" s="95"/>
      <c r="AO6" s="95"/>
      <c r="AP6" s="95"/>
    </row>
    <row r="7" spans="1:42" ht="15.75" x14ac:dyDescent="0.25">
      <c r="A7" s="101" t="s">
        <v>46</v>
      </c>
      <c r="B7" s="102" t="s">
        <v>47</v>
      </c>
      <c r="C7" s="102" t="s">
        <v>48</v>
      </c>
      <c r="D7" s="102" t="s">
        <v>39</v>
      </c>
      <c r="E7" s="94"/>
      <c r="F7" s="103">
        <v>145.404</v>
      </c>
      <c r="G7" s="103">
        <v>38.011000000000003</v>
      </c>
      <c r="H7" s="103">
        <v>106.84</v>
      </c>
      <c r="I7" s="103">
        <v>128.97999999999999</v>
      </c>
      <c r="J7" s="103">
        <f t="shared" si="0"/>
        <v>0.73478033616681804</v>
      </c>
      <c r="K7" s="103">
        <f t="shared" si="1"/>
        <v>0.70047448795876965</v>
      </c>
      <c r="L7" s="103">
        <f t="shared" si="2"/>
        <v>0.89925731654958441</v>
      </c>
      <c r="M7" s="103">
        <f t="shared" si="3"/>
        <v>90.968999999999994</v>
      </c>
      <c r="N7" s="104">
        <v>11631.478216510201</v>
      </c>
      <c r="O7" s="104">
        <v>403.162749022875</v>
      </c>
      <c r="P7" s="103">
        <v>1328.17102050781</v>
      </c>
      <c r="Q7" s="103">
        <v>1337.92175292968</v>
      </c>
      <c r="R7" s="105">
        <v>1337.92175292968</v>
      </c>
      <c r="S7" s="103">
        <f t="shared" si="4"/>
        <v>9.7507324218699978</v>
      </c>
      <c r="T7" s="103">
        <f t="shared" si="5"/>
        <v>9.7507324218699978</v>
      </c>
      <c r="U7" s="106">
        <f t="shared" si="6"/>
        <v>0</v>
      </c>
      <c r="V7" s="103">
        <v>1328.71398925781</v>
      </c>
      <c r="W7" s="103">
        <f t="shared" si="7"/>
        <v>9.7507324218699978</v>
      </c>
      <c r="X7" s="103">
        <f t="shared" si="8"/>
        <v>6.7059588607397302E-2</v>
      </c>
      <c r="Y7" s="105">
        <v>1357.96240234375</v>
      </c>
      <c r="Z7" s="105">
        <v>1330.99584960937</v>
      </c>
      <c r="AA7" s="105">
        <v>54.939</v>
      </c>
      <c r="AB7" s="106">
        <f t="shared" si="9"/>
        <v>26.966552734380002</v>
      </c>
      <c r="AC7" s="107">
        <f t="shared" si="10"/>
        <v>26.143898327788371</v>
      </c>
      <c r="AD7" s="100"/>
      <c r="AE7" s="103"/>
      <c r="AF7" s="103"/>
      <c r="AG7" s="103"/>
      <c r="AH7" s="103"/>
      <c r="AI7" s="104"/>
      <c r="AJ7" s="104"/>
      <c r="AK7" s="106" t="str">
        <f t="shared" si="11"/>
        <v>---</v>
      </c>
      <c r="AL7" s="103"/>
      <c r="AM7" s="103"/>
      <c r="AN7" s="103"/>
      <c r="AO7" s="103"/>
      <c r="AP7" s="103"/>
    </row>
    <row r="8" spans="1:42" s="7" customFormat="1" ht="15.75" x14ac:dyDescent="0.25">
      <c r="A8" s="92" t="s">
        <v>49</v>
      </c>
      <c r="B8" s="93" t="s">
        <v>50</v>
      </c>
      <c r="C8" s="93" t="s">
        <v>51</v>
      </c>
      <c r="D8" s="93" t="s">
        <v>39</v>
      </c>
      <c r="E8" s="94"/>
      <c r="F8" s="95">
        <v>98.27</v>
      </c>
      <c r="G8" s="95">
        <v>1.72</v>
      </c>
      <c r="H8" s="95">
        <v>81.95</v>
      </c>
      <c r="I8" s="95">
        <v>91.27</v>
      </c>
      <c r="J8" s="95">
        <f t="shared" si="0"/>
        <v>0.83392693599267331</v>
      </c>
      <c r="K8" s="95">
        <f t="shared" si="1"/>
        <v>0.78575563496479517</v>
      </c>
      <c r="L8" s="95">
        <f t="shared" si="2"/>
        <v>0.96729471666731548</v>
      </c>
      <c r="M8" s="95">
        <f t="shared" si="3"/>
        <v>89.55</v>
      </c>
      <c r="N8" s="96">
        <v>5959.63</v>
      </c>
      <c r="O8" s="96">
        <v>278.25</v>
      </c>
      <c r="P8" s="95">
        <v>1322.46997070312</v>
      </c>
      <c r="Q8" s="95">
        <v>1340.28002929687</v>
      </c>
      <c r="R8" s="97">
        <v>1331.22998046875</v>
      </c>
      <c r="S8" s="95">
        <f t="shared" si="4"/>
        <v>17.81005859375</v>
      </c>
      <c r="T8" s="95">
        <f t="shared" si="5"/>
        <v>8.7600097656300022</v>
      </c>
      <c r="U8" s="98">
        <f t="shared" si="6"/>
        <v>9.0500488281199978</v>
      </c>
      <c r="V8" s="95">
        <v>1324.34</v>
      </c>
      <c r="W8" s="95">
        <f t="shared" si="7"/>
        <v>13.285034179690001</v>
      </c>
      <c r="X8" s="95">
        <f t="shared" si="8"/>
        <v>0.13518911345975376</v>
      </c>
      <c r="Y8" s="97">
        <v>1340.28002929687</v>
      </c>
      <c r="Z8" s="97">
        <v>1324.94995117187</v>
      </c>
      <c r="AA8" s="97">
        <v>31.765000000000001</v>
      </c>
      <c r="AB8" s="98">
        <f t="shared" si="9"/>
        <v>15.330078125</v>
      </c>
      <c r="AC8" s="99">
        <f t="shared" si="10"/>
        <v>25.762379608840195</v>
      </c>
      <c r="AD8" s="100"/>
      <c r="AE8" s="95"/>
      <c r="AF8" s="95"/>
      <c r="AG8" s="95"/>
      <c r="AH8" s="95"/>
      <c r="AI8" s="96"/>
      <c r="AJ8" s="96"/>
      <c r="AK8" s="98" t="str">
        <f t="shared" si="11"/>
        <v>---</v>
      </c>
      <c r="AL8" s="95"/>
      <c r="AM8" s="95"/>
      <c r="AN8" s="95"/>
      <c r="AO8" s="95"/>
      <c r="AP8" s="95"/>
    </row>
    <row r="9" spans="1:42" ht="15.75" x14ac:dyDescent="0.25">
      <c r="A9" s="101" t="s">
        <v>52</v>
      </c>
      <c r="B9" s="102" t="s">
        <v>53</v>
      </c>
      <c r="C9" s="102" t="s">
        <v>54</v>
      </c>
      <c r="D9" s="102" t="s">
        <v>39</v>
      </c>
      <c r="E9" s="94"/>
      <c r="F9" s="103">
        <v>91.8</v>
      </c>
      <c r="G9" s="103">
        <v>156.1</v>
      </c>
      <c r="H9" s="103">
        <v>87.6</v>
      </c>
      <c r="I9" s="103">
        <v>67.2</v>
      </c>
      <c r="J9" s="103">
        <f t="shared" si="0"/>
        <v>0.95424836601307184</v>
      </c>
      <c r="K9" s="103">
        <f t="shared" si="1"/>
        <v>0.90798264817364971</v>
      </c>
      <c r="L9" s="103">
        <f t="shared" si="2"/>
        <v>0.96740839841784809</v>
      </c>
      <c r="M9" s="103">
        <f t="shared" si="3"/>
        <v>88.899999999999991</v>
      </c>
      <c r="N9" s="104">
        <v>6009.7</v>
      </c>
      <c r="O9" s="104">
        <v>279.39999999999998</v>
      </c>
      <c r="P9" s="103">
        <v>1284.28002929687</v>
      </c>
      <c r="Q9" s="103">
        <v>1301.26000976562</v>
      </c>
      <c r="R9" s="105">
        <v>1294.7900390625</v>
      </c>
      <c r="S9" s="103">
        <f t="shared" si="4"/>
        <v>16.97998046875</v>
      </c>
      <c r="T9" s="103">
        <f t="shared" si="5"/>
        <v>10.510009765630002</v>
      </c>
      <c r="U9" s="106">
        <f t="shared" si="6"/>
        <v>6.4699707031199978</v>
      </c>
      <c r="V9" s="103">
        <v>1286.06994628906</v>
      </c>
      <c r="W9" s="103">
        <f t="shared" si="7"/>
        <v>13.744995117190001</v>
      </c>
      <c r="X9" s="103">
        <f t="shared" si="8"/>
        <v>0.1497276156556645</v>
      </c>
      <c r="Y9" s="105">
        <v>1301.26000976562</v>
      </c>
      <c r="Z9" s="105">
        <v>1287.39001464843</v>
      </c>
      <c r="AA9" s="105">
        <v>33.612000000000002</v>
      </c>
      <c r="AB9" s="106">
        <f t="shared" si="9"/>
        <v>13.869995117190001</v>
      </c>
      <c r="AC9" s="107">
        <f t="shared" si="10"/>
        <v>22.423496554660801</v>
      </c>
      <c r="AD9" s="100"/>
      <c r="AE9" s="103"/>
      <c r="AF9" s="103"/>
      <c r="AG9" s="103"/>
      <c r="AH9" s="103"/>
      <c r="AI9" s="104"/>
      <c r="AJ9" s="104"/>
      <c r="AK9" s="106" t="str">
        <f t="shared" si="11"/>
        <v>---</v>
      </c>
      <c r="AL9" s="103"/>
      <c r="AM9" s="103"/>
      <c r="AN9" s="103"/>
      <c r="AO9" s="103"/>
      <c r="AP9" s="103"/>
    </row>
    <row r="10" spans="1:42" ht="15.75" x14ac:dyDescent="0.25">
      <c r="A10" s="101" t="s">
        <v>55</v>
      </c>
      <c r="B10" s="102" t="s">
        <v>56</v>
      </c>
      <c r="C10" s="102" t="s">
        <v>57</v>
      </c>
      <c r="D10" s="102" t="s">
        <v>58</v>
      </c>
      <c r="E10" s="94"/>
      <c r="F10" s="103">
        <v>16.5</v>
      </c>
      <c r="G10" s="103">
        <v>26.1</v>
      </c>
      <c r="H10" s="103">
        <v>14.257999999999999</v>
      </c>
      <c r="I10" s="103">
        <v>118.744</v>
      </c>
      <c r="J10" s="103">
        <f t="shared" si="0"/>
        <v>0.86412121212121207</v>
      </c>
      <c r="K10" s="103">
        <f t="shared" si="1"/>
        <v>0.85116472779357066</v>
      </c>
      <c r="L10" s="103">
        <f t="shared" si="2"/>
        <v>0.9525528745578381</v>
      </c>
      <c r="M10" s="103">
        <f t="shared" si="3"/>
        <v>92.644000000000005</v>
      </c>
      <c r="N10" s="104">
        <v>182</v>
      </c>
      <c r="O10" s="104">
        <v>49</v>
      </c>
      <c r="P10" s="103">
        <v>1291.1600000000001</v>
      </c>
      <c r="Q10" s="103">
        <v>1298.08166503906</v>
      </c>
      <c r="R10" s="105">
        <v>1296.5556640625</v>
      </c>
      <c r="S10" s="103">
        <f t="shared" si="4"/>
        <v>6.921665039059917</v>
      </c>
      <c r="T10" s="103">
        <f t="shared" ref="T10:T16" si="12">R10-P10</f>
        <v>5.3956640624999181</v>
      </c>
      <c r="U10" s="106">
        <f t="shared" si="6"/>
        <v>1.5260009765599989</v>
      </c>
      <c r="V10" s="103">
        <v>1291.23</v>
      </c>
      <c r="W10" s="103">
        <f t="shared" si="7"/>
        <v>6.1586645507798039</v>
      </c>
      <c r="X10" s="103">
        <f t="shared" si="8"/>
        <v>0.37325239701695784</v>
      </c>
      <c r="Y10" s="105">
        <v>1298.08166503906</v>
      </c>
      <c r="Z10" s="105">
        <v>1292.73315429687</v>
      </c>
      <c r="AA10" s="105">
        <v>5.7439999999999998</v>
      </c>
      <c r="AB10" s="106">
        <f t="shared" ref="AB10:AB12" si="13">Y10-Z10</f>
        <v>5.3485107421900011</v>
      </c>
      <c r="AC10" s="107">
        <f t="shared" ref="AC10:AC12" si="14">DEGREES(ATAN(AB10/AA10))</f>
        <v>42.958057331534619</v>
      </c>
      <c r="AD10" s="100"/>
      <c r="AE10" s="103">
        <v>28.896999999999998</v>
      </c>
      <c r="AF10" s="103">
        <v>8.34</v>
      </c>
      <c r="AG10" s="103"/>
      <c r="AH10" s="103"/>
      <c r="AI10" s="104">
        <v>615.46100000000001</v>
      </c>
      <c r="AJ10" s="104">
        <v>88.867000000000004</v>
      </c>
      <c r="AK10" s="106">
        <f t="shared" si="11"/>
        <v>0.97933068753950103</v>
      </c>
      <c r="AL10" s="103">
        <v>1298.08166503906</v>
      </c>
      <c r="AM10" s="103">
        <v>1295.51293945312</v>
      </c>
      <c r="AN10" s="103">
        <v>7.484</v>
      </c>
      <c r="AO10" s="103">
        <f>AL10-AM10</f>
        <v>2.5687255859400011</v>
      </c>
      <c r="AP10" s="103">
        <f>DEGREES(ATAN(AO10/AN10))</f>
        <v>18.943705290556661</v>
      </c>
    </row>
    <row r="11" spans="1:42" s="29" customFormat="1" ht="15.75" x14ac:dyDescent="0.25">
      <c r="A11" s="108" t="s">
        <v>59</v>
      </c>
      <c r="B11" s="109" t="s">
        <v>194</v>
      </c>
      <c r="C11" s="109" t="s">
        <v>195</v>
      </c>
      <c r="D11" s="109" t="s">
        <v>58</v>
      </c>
      <c r="E11" s="110"/>
      <c r="F11" s="111">
        <v>67.760999999999996</v>
      </c>
      <c r="G11" s="111">
        <v>33.698</v>
      </c>
      <c r="H11" s="111">
        <v>20.213999999999999</v>
      </c>
      <c r="I11" s="111">
        <v>123.88</v>
      </c>
      <c r="J11" s="111">
        <f t="shared" si="0"/>
        <v>0.29831318900252357</v>
      </c>
      <c r="K11" s="111">
        <f t="shared" si="1"/>
        <v>0.26859317327507815</v>
      </c>
      <c r="L11" s="111">
        <f t="shared" si="2"/>
        <v>0.50337720152059195</v>
      </c>
      <c r="M11" s="111">
        <f t="shared" si="3"/>
        <v>90.181999999999988</v>
      </c>
      <c r="N11" s="112">
        <v>968.6</v>
      </c>
      <c r="O11" s="112">
        <v>155.5</v>
      </c>
      <c r="P11" s="111">
        <v>1252.5999999999999</v>
      </c>
      <c r="Q11" s="111">
        <v>1259.90051269531</v>
      </c>
      <c r="R11" s="113">
        <v>1255.76989746093</v>
      </c>
      <c r="S11" s="111">
        <f t="shared" si="4"/>
        <v>7.3005126953100898</v>
      </c>
      <c r="T11" s="111">
        <f t="shared" si="12"/>
        <v>3.1698974609300876</v>
      </c>
      <c r="U11" s="114">
        <f t="shared" si="6"/>
        <v>4.1306152343800022</v>
      </c>
      <c r="V11" s="111">
        <v>1254.17004394531</v>
      </c>
      <c r="W11" s="111">
        <f t="shared" si="7"/>
        <v>5.2352050781200887</v>
      </c>
      <c r="X11" s="111">
        <f t="shared" si="8"/>
        <v>7.7259855641446981E-2</v>
      </c>
      <c r="Y11" s="113">
        <v>1259.93676757812</v>
      </c>
      <c r="Z11" s="113">
        <v>1256.49438476562</v>
      </c>
      <c r="AA11" s="113">
        <v>1.7490000000000001</v>
      </c>
      <c r="AB11" s="114">
        <f t="shared" si="13"/>
        <v>3.4423828125</v>
      </c>
      <c r="AC11" s="115">
        <f t="shared" si="14"/>
        <v>63.065864674356128</v>
      </c>
      <c r="AD11" s="116"/>
      <c r="AE11" s="111">
        <v>73.37</v>
      </c>
      <c r="AF11" s="111">
        <v>28.323</v>
      </c>
      <c r="AG11" s="111"/>
      <c r="AH11" s="111"/>
      <c r="AI11" s="112">
        <v>2137.9290000000001</v>
      </c>
      <c r="AJ11" s="112">
        <v>197.00700000000001</v>
      </c>
      <c r="AK11" s="114">
        <f t="shared" si="11"/>
        <v>0.69221312075757679</v>
      </c>
      <c r="AL11" s="111">
        <v>1255.77</v>
      </c>
      <c r="AM11" s="111">
        <v>1254.42</v>
      </c>
      <c r="AN11" s="111">
        <v>4.97</v>
      </c>
      <c r="AO11" s="111">
        <f>AL11-AM11</f>
        <v>1.3499999999999091</v>
      </c>
      <c r="AP11" s="111">
        <f>DEGREES(ATAN(AO11/AN11))</f>
        <v>15.196573989596866</v>
      </c>
    </row>
    <row r="12" spans="1:42" s="11" customFormat="1" ht="15.75" x14ac:dyDescent="0.25">
      <c r="A12" s="117" t="s">
        <v>60</v>
      </c>
      <c r="B12" s="118" t="s">
        <v>196</v>
      </c>
      <c r="C12" s="118" t="s">
        <v>197</v>
      </c>
      <c r="D12" s="118" t="s">
        <v>58</v>
      </c>
      <c r="E12" s="94"/>
      <c r="F12" s="119">
        <v>43.41</v>
      </c>
      <c r="G12" s="119">
        <v>6.3</v>
      </c>
      <c r="H12" s="119">
        <v>33.140494567864899</v>
      </c>
      <c r="I12" s="119">
        <v>276.18751193544801</v>
      </c>
      <c r="J12" s="119">
        <f t="shared" si="0"/>
        <v>0.76342996009824693</v>
      </c>
      <c r="K12" s="119">
        <f t="shared" si="1"/>
        <v>0.77079707770961059</v>
      </c>
      <c r="L12" s="119">
        <f t="shared" si="2"/>
        <v>0.93990824939670825</v>
      </c>
      <c r="M12" s="119">
        <f t="shared" si="3"/>
        <v>269.887511935448</v>
      </c>
      <c r="N12" s="120">
        <v>1140.8</v>
      </c>
      <c r="O12" s="120">
        <v>123.5</v>
      </c>
      <c r="P12" s="119">
        <v>1253.3</v>
      </c>
      <c r="Q12" s="119">
        <v>1257.05187988281</v>
      </c>
      <c r="R12" s="63">
        <v>1253.80187988281</v>
      </c>
      <c r="S12" s="119">
        <f t="shared" si="4"/>
        <v>3.7518798828100444</v>
      </c>
      <c r="T12" s="119">
        <f t="shared" si="12"/>
        <v>0.50187988281004436</v>
      </c>
      <c r="U12" s="121">
        <f t="shared" si="6"/>
        <v>3.25</v>
      </c>
      <c r="V12" s="119">
        <v>1257.05187988281</v>
      </c>
      <c r="W12" s="119">
        <f t="shared" si="7"/>
        <v>2.1268798828100444</v>
      </c>
      <c r="X12" s="119">
        <f t="shared" si="8"/>
        <v>4.8995159705368455E-2</v>
      </c>
      <c r="Y12" s="63">
        <v>1257.05187988281</v>
      </c>
      <c r="Z12" s="63">
        <v>1252.75622558593</v>
      </c>
      <c r="AA12" s="63">
        <v>15.792999999999999</v>
      </c>
      <c r="AB12" s="121">
        <f t="shared" si="13"/>
        <v>4.2956542968800022</v>
      </c>
      <c r="AC12" s="122">
        <f t="shared" si="14"/>
        <v>15.216185838614113</v>
      </c>
      <c r="AD12" s="100"/>
      <c r="AE12" s="119">
        <v>50.423000000000002</v>
      </c>
      <c r="AF12" s="119">
        <v>3.3180000000000001</v>
      </c>
      <c r="AG12" s="119"/>
      <c r="AH12" s="119"/>
      <c r="AI12" s="120">
        <v>1806.3710000000001</v>
      </c>
      <c r="AJ12" s="120">
        <v>154.67699999999999</v>
      </c>
      <c r="AK12" s="121">
        <f t="shared" si="11"/>
        <v>0.94877959494886432</v>
      </c>
      <c r="AL12" s="119">
        <v>1253.85485839843</v>
      </c>
      <c r="AM12" s="119">
        <v>1253.80187988281</v>
      </c>
      <c r="AN12" s="119">
        <v>6.3440000000000003</v>
      </c>
      <c r="AO12" s="119">
        <f>AL12-AM12</f>
        <v>5.2978515619997779E-2</v>
      </c>
      <c r="AP12" s="119">
        <f>DEGREES(ATAN(AO12/AN12))</f>
        <v>0.47846386984186079</v>
      </c>
    </row>
    <row r="13" spans="1:42" ht="15.75" x14ac:dyDescent="0.25">
      <c r="A13" s="101" t="s">
        <v>61</v>
      </c>
      <c r="B13" s="102" t="s">
        <v>62</v>
      </c>
      <c r="C13" s="102" t="s">
        <v>63</v>
      </c>
      <c r="D13" s="102" t="s">
        <v>58</v>
      </c>
      <c r="E13" s="94"/>
      <c r="F13" s="103">
        <v>27.5</v>
      </c>
      <c r="G13" s="103">
        <v>36.799999999999997</v>
      </c>
      <c r="H13" s="103">
        <v>22.044</v>
      </c>
      <c r="I13" s="103">
        <v>127.096</v>
      </c>
      <c r="J13" s="103">
        <f t="shared" si="0"/>
        <v>0.80159999999999998</v>
      </c>
      <c r="K13" s="103">
        <f t="shared" si="1"/>
        <v>0.67748970948949339</v>
      </c>
      <c r="L13" s="103">
        <f t="shared" si="2"/>
        <v>0.91107743528996543</v>
      </c>
      <c r="M13" s="103">
        <f t="shared" si="3"/>
        <v>90.296000000000006</v>
      </c>
      <c r="N13" s="104">
        <v>402.4</v>
      </c>
      <c r="O13" s="104">
        <v>74.5</v>
      </c>
      <c r="P13" s="103">
        <v>1250.9000000000001</v>
      </c>
      <c r="Q13" s="103">
        <v>1256.70141601562</v>
      </c>
      <c r="R13" s="105">
        <v>1254.32788085937</v>
      </c>
      <c r="S13" s="103">
        <f t="shared" si="4"/>
        <v>5.8014160156199068</v>
      </c>
      <c r="T13" s="103">
        <f t="shared" si="12"/>
        <v>3.4278808593699068</v>
      </c>
      <c r="U13" s="106">
        <f t="shared" si="6"/>
        <v>2.37353515625</v>
      </c>
      <c r="V13" s="103">
        <v>1250.9100000000001</v>
      </c>
      <c r="W13" s="103">
        <f t="shared" si="7"/>
        <v>4.6146484374949068</v>
      </c>
      <c r="X13" s="103">
        <f t="shared" si="8"/>
        <v>0.16780539772708752</v>
      </c>
      <c r="Y13" s="105">
        <v>1256.7060546875</v>
      </c>
      <c r="Z13" s="105">
        <v>1252.74133300781</v>
      </c>
      <c r="AA13" s="105">
        <v>3.6720000000000002</v>
      </c>
      <c r="AB13" s="106">
        <f t="shared" ref="AB13:AB16" si="15">Y13-Z13</f>
        <v>3.9647216796900011</v>
      </c>
      <c r="AC13" s="107">
        <f t="shared" ref="AC13:AC16" si="16">DEGREES(ATAN(AB13/AA13))</f>
        <v>47.195118639067481</v>
      </c>
      <c r="AD13" s="100"/>
      <c r="AE13" s="103">
        <v>38.984999999999999</v>
      </c>
      <c r="AF13" s="103">
        <v>54.462000000000003</v>
      </c>
      <c r="AG13" s="103"/>
      <c r="AH13" s="103"/>
      <c r="AI13" s="104">
        <v>907.13300000000004</v>
      </c>
      <c r="AJ13" s="104">
        <v>109.593</v>
      </c>
      <c r="AK13" s="106">
        <f t="shared" si="11"/>
        <v>0.949107049678514</v>
      </c>
      <c r="AL13" s="103">
        <v>1254.32788085937</v>
      </c>
      <c r="AM13" s="103">
        <v>1252.66027832031</v>
      </c>
      <c r="AN13" s="103">
        <v>5.7089999999999996</v>
      </c>
      <c r="AO13" s="103">
        <f t="shared" ref="AO13:AO14" si="17">AL13-AM13</f>
        <v>1.6676025390599989</v>
      </c>
      <c r="AP13" s="103">
        <f t="shared" ref="AP13:AP14" si="18">DEGREES(ATAN(AO13/AN13))</f>
        <v>16.283117335270454</v>
      </c>
    </row>
    <row r="14" spans="1:42" s="31" customFormat="1" ht="15.75" x14ac:dyDescent="0.25">
      <c r="A14" s="123" t="s">
        <v>64</v>
      </c>
      <c r="B14" s="124" t="s">
        <v>65</v>
      </c>
      <c r="C14" s="124" t="s">
        <v>66</v>
      </c>
      <c r="D14" s="124" t="s">
        <v>58</v>
      </c>
      <c r="E14" s="125"/>
      <c r="F14" s="126">
        <v>28.6</v>
      </c>
      <c r="G14" s="126">
        <v>64.8</v>
      </c>
      <c r="H14" s="126">
        <v>24.018999999999998</v>
      </c>
      <c r="I14" s="126">
        <v>153.916</v>
      </c>
      <c r="J14" s="126">
        <f t="shared" si="0"/>
        <v>0.83982517482517471</v>
      </c>
      <c r="K14" s="126">
        <f t="shared" si="1"/>
        <v>0.8044527809662233</v>
      </c>
      <c r="L14" s="126">
        <f t="shared" si="2"/>
        <v>0.95648451985060134</v>
      </c>
      <c r="M14" s="126">
        <f t="shared" si="3"/>
        <v>89.116</v>
      </c>
      <c r="N14" s="127">
        <v>516.79999999999995</v>
      </c>
      <c r="O14" s="127">
        <v>82.4</v>
      </c>
      <c r="P14" s="126">
        <v>1252.48474121093</v>
      </c>
      <c r="Q14" s="126">
        <v>1257.02404785156</v>
      </c>
      <c r="R14" s="128">
        <v>1253.98950195312</v>
      </c>
      <c r="S14" s="126">
        <f t="shared" si="4"/>
        <v>4.5393066406300022</v>
      </c>
      <c r="T14" s="126">
        <f t="shared" si="12"/>
        <v>1.5047607421900011</v>
      </c>
      <c r="U14" s="129">
        <f t="shared" si="6"/>
        <v>3.0345458984400011</v>
      </c>
      <c r="V14" s="126">
        <v>1252.55</v>
      </c>
      <c r="W14" s="126">
        <f t="shared" si="7"/>
        <v>3.0220336914101154</v>
      </c>
      <c r="X14" s="126">
        <f t="shared" si="8"/>
        <v>0.10566551368566836</v>
      </c>
      <c r="Y14" s="128">
        <v>1257.02404785156</v>
      </c>
      <c r="Z14" s="128">
        <v>1253.49829101562</v>
      </c>
      <c r="AA14" s="128">
        <v>4.9189999999999996</v>
      </c>
      <c r="AB14" s="129">
        <f t="shared" si="15"/>
        <v>3.5257568359400011</v>
      </c>
      <c r="AC14" s="130">
        <f t="shared" si="16"/>
        <v>35.63155091985692</v>
      </c>
      <c r="AD14" s="131"/>
      <c r="AE14" s="126">
        <v>43.822000000000003</v>
      </c>
      <c r="AF14" s="126">
        <v>144.126</v>
      </c>
      <c r="AG14" s="126"/>
      <c r="AH14" s="126"/>
      <c r="AI14" s="127">
        <v>1255.8699999999999</v>
      </c>
      <c r="AJ14" s="127">
        <v>128.334</v>
      </c>
      <c r="AK14" s="129">
        <f t="shared" si="11"/>
        <v>0.95823292351871903</v>
      </c>
      <c r="AL14" s="126">
        <v>1253.98950195312</v>
      </c>
      <c r="AM14" s="126">
        <v>1252.82885742187</v>
      </c>
      <c r="AN14" s="126">
        <v>3.2429999999999999</v>
      </c>
      <c r="AO14" s="126">
        <f t="shared" si="17"/>
        <v>1.16064453125</v>
      </c>
      <c r="AP14" s="126">
        <f t="shared" si="18"/>
        <v>19.691894375596483</v>
      </c>
    </row>
    <row r="15" spans="1:42" s="32" customFormat="1" ht="15.75" x14ac:dyDescent="0.25">
      <c r="A15" s="132" t="s">
        <v>67</v>
      </c>
      <c r="B15" s="133" t="s">
        <v>68</v>
      </c>
      <c r="C15" s="133" t="s">
        <v>69</v>
      </c>
      <c r="D15" s="133" t="s">
        <v>35</v>
      </c>
      <c r="E15" s="110"/>
      <c r="F15" s="134">
        <v>201.1</v>
      </c>
      <c r="G15" s="134">
        <v>20.7</v>
      </c>
      <c r="H15" s="134">
        <v>141.14699999999999</v>
      </c>
      <c r="I15" s="134">
        <v>110.003</v>
      </c>
      <c r="J15" s="134">
        <f t="shared" si="0"/>
        <v>0.70187468920934859</v>
      </c>
      <c r="K15" s="134">
        <f t="shared" si="1"/>
        <v>0.70246150889591286</v>
      </c>
      <c r="L15" s="134">
        <f t="shared" si="2"/>
        <v>0.84567423209221049</v>
      </c>
      <c r="M15" s="134">
        <f t="shared" si="3"/>
        <v>89.302999999999997</v>
      </c>
      <c r="N15" s="135">
        <v>22311.9</v>
      </c>
      <c r="O15" s="135">
        <v>575.79999999999995</v>
      </c>
      <c r="P15" s="134">
        <v>1299.2</v>
      </c>
      <c r="Q15" s="134">
        <v>1326.18188476562</v>
      </c>
      <c r="R15" s="136">
        <v>1307.68481445312</v>
      </c>
      <c r="S15" s="134">
        <f t="shared" si="4"/>
        <v>26.981884765619952</v>
      </c>
      <c r="T15" s="134">
        <f t="shared" si="12"/>
        <v>8.4848144531199523</v>
      </c>
      <c r="U15" s="137">
        <f t="shared" si="6"/>
        <v>18.4970703125</v>
      </c>
      <c r="V15" s="134">
        <v>1303.8499999999999</v>
      </c>
      <c r="W15" s="134">
        <f t="shared" si="7"/>
        <v>17.733349609369952</v>
      </c>
      <c r="X15" s="134">
        <f t="shared" si="8"/>
        <v>8.8181748430482113E-2</v>
      </c>
      <c r="Y15" s="136">
        <v>1321.87438964843</v>
      </c>
      <c r="Z15" s="136">
        <v>1304.98596191406</v>
      </c>
      <c r="AA15" s="136">
        <v>29.193999999999999</v>
      </c>
      <c r="AB15" s="137">
        <f t="shared" si="15"/>
        <v>16.888427734369998</v>
      </c>
      <c r="AC15" s="138">
        <f t="shared" si="16"/>
        <v>30.048938440003219</v>
      </c>
      <c r="AD15" s="116"/>
      <c r="AE15" s="134"/>
      <c r="AF15" s="134"/>
      <c r="AG15" s="134"/>
      <c r="AH15" s="134"/>
      <c r="AI15" s="135"/>
      <c r="AJ15" s="135"/>
      <c r="AK15" s="137" t="str">
        <f t="shared" si="11"/>
        <v>---</v>
      </c>
      <c r="AL15" s="134"/>
      <c r="AM15" s="134"/>
      <c r="AN15" s="134"/>
      <c r="AO15" s="134"/>
      <c r="AP15" s="134"/>
    </row>
    <row r="16" spans="1:42" s="31" customFormat="1" ht="15.75" x14ac:dyDescent="0.25">
      <c r="A16" s="123" t="s">
        <v>70</v>
      </c>
      <c r="B16" s="124" t="s">
        <v>71</v>
      </c>
      <c r="C16" s="124" t="s">
        <v>72</v>
      </c>
      <c r="D16" s="124" t="s">
        <v>35</v>
      </c>
      <c r="E16" s="125"/>
      <c r="F16" s="126">
        <v>112.7</v>
      </c>
      <c r="G16" s="126">
        <v>113.9</v>
      </c>
      <c r="H16" s="126">
        <v>67.799000000000007</v>
      </c>
      <c r="I16" s="126">
        <v>203.64099999999999</v>
      </c>
      <c r="J16" s="126">
        <f t="shared" si="0"/>
        <v>0.60158828748890869</v>
      </c>
      <c r="K16" s="126">
        <f t="shared" si="1"/>
        <v>0.62070639573190234</v>
      </c>
      <c r="L16" s="126">
        <f t="shared" si="2"/>
        <v>0.79119164019234467</v>
      </c>
      <c r="M16" s="126">
        <f t="shared" si="3"/>
        <v>89.740999999999985</v>
      </c>
      <c r="N16" s="127">
        <v>6191.9</v>
      </c>
      <c r="O16" s="127">
        <v>313.60000000000002</v>
      </c>
      <c r="P16" s="126">
        <v>1303.8</v>
      </c>
      <c r="Q16" s="126">
        <v>1321.84680175781</v>
      </c>
      <c r="R16" s="128">
        <v>1310.89660644531</v>
      </c>
      <c r="S16" s="126">
        <f t="shared" si="4"/>
        <v>18.046801757810044</v>
      </c>
      <c r="T16" s="126">
        <f t="shared" si="12"/>
        <v>7.0966064453100444</v>
      </c>
      <c r="U16" s="129">
        <f t="shared" si="6"/>
        <v>10.9501953125</v>
      </c>
      <c r="V16" s="126">
        <v>1304.6199999999999</v>
      </c>
      <c r="W16" s="126">
        <f t="shared" si="7"/>
        <v>12.571704101560044</v>
      </c>
      <c r="X16" s="126">
        <f t="shared" si="8"/>
        <v>0.1115501694903287</v>
      </c>
      <c r="Y16" s="128">
        <v>1326.02856445312</v>
      </c>
      <c r="Z16" s="128">
        <v>1301.00927734375</v>
      </c>
      <c r="AA16" s="128">
        <v>40.747</v>
      </c>
      <c r="AB16" s="129">
        <f t="shared" si="15"/>
        <v>25.019287109369998</v>
      </c>
      <c r="AC16" s="130">
        <f t="shared" si="16"/>
        <v>31.550567414920074</v>
      </c>
      <c r="AD16" s="131"/>
      <c r="AE16" s="126"/>
      <c r="AF16" s="126"/>
      <c r="AG16" s="126"/>
      <c r="AH16" s="126"/>
      <c r="AI16" s="127"/>
      <c r="AJ16" s="127"/>
      <c r="AK16" s="129" t="str">
        <f t="shared" si="11"/>
        <v>---</v>
      </c>
      <c r="AL16" s="126"/>
      <c r="AM16" s="126"/>
      <c r="AN16" s="126"/>
      <c r="AO16" s="126"/>
      <c r="AP16" s="126"/>
    </row>
    <row r="17" spans="1:42" s="30" customFormat="1" ht="15.75" x14ac:dyDescent="0.25">
      <c r="A17" s="139" t="s">
        <v>73</v>
      </c>
      <c r="B17" s="140" t="s">
        <v>74</v>
      </c>
      <c r="C17" s="140" t="s">
        <v>75</v>
      </c>
      <c r="D17" s="141" t="s">
        <v>39</v>
      </c>
      <c r="E17" s="94"/>
      <c r="F17" s="142">
        <v>73.361000000000004</v>
      </c>
      <c r="G17" s="142">
        <v>74.997</v>
      </c>
      <c r="H17" s="142">
        <v>70.141000000000005</v>
      </c>
      <c r="I17" s="142">
        <v>165.39599999999999</v>
      </c>
      <c r="J17" s="142">
        <f t="shared" si="0"/>
        <v>0.95610746854595763</v>
      </c>
      <c r="K17" s="142">
        <f t="shared" si="1"/>
        <v>0.89174429130139432</v>
      </c>
      <c r="L17" s="142">
        <f t="shared" si="2"/>
        <v>0.98400503811887785</v>
      </c>
      <c r="M17" s="142">
        <f t="shared" si="3"/>
        <v>90.398999999999987</v>
      </c>
      <c r="N17" s="143">
        <v>3769.3</v>
      </c>
      <c r="O17" s="143">
        <v>219.4</v>
      </c>
      <c r="P17" s="142">
        <v>1240.21630859375</v>
      </c>
      <c r="Q17" s="142">
        <v>1250.34643554687</v>
      </c>
      <c r="R17" s="144">
        <v>1245.07312011718</v>
      </c>
      <c r="S17" s="142">
        <f t="shared" si="4"/>
        <v>10.130126953119998</v>
      </c>
      <c r="T17" s="142">
        <f>R17-P17</f>
        <v>4.8568115234299967</v>
      </c>
      <c r="U17" s="145">
        <f t="shared" si="6"/>
        <v>5.2733154296900011</v>
      </c>
      <c r="V17" s="142">
        <v>1240.5</v>
      </c>
      <c r="W17" s="142">
        <f t="shared" si="7"/>
        <v>7.4934692382748835</v>
      </c>
      <c r="X17" s="142">
        <f t="shared" si="8"/>
        <v>0.10214513485741583</v>
      </c>
      <c r="Y17" s="144">
        <v>1250.34643554687</v>
      </c>
      <c r="Z17" s="144">
        <v>1242.02282714843</v>
      </c>
      <c r="AA17" s="144">
        <v>20.678999999999998</v>
      </c>
      <c r="AB17" s="145">
        <f>Y17-Z17</f>
        <v>8.3236083984400011</v>
      </c>
      <c r="AC17" s="146">
        <f>DEGREES(ATAN(AB17/AA17))</f>
        <v>21.925526532346733</v>
      </c>
      <c r="AD17" s="100"/>
      <c r="AE17" s="142"/>
      <c r="AF17" s="142"/>
      <c r="AG17" s="142"/>
      <c r="AH17" s="142"/>
      <c r="AI17" s="143"/>
      <c r="AJ17" s="143"/>
      <c r="AK17" s="145" t="str">
        <f t="shared" si="11"/>
        <v>---</v>
      </c>
      <c r="AL17" s="142"/>
      <c r="AM17" s="142"/>
      <c r="AN17" s="142"/>
      <c r="AO17" s="142"/>
      <c r="AP17" s="142"/>
    </row>
    <row r="18" spans="1:42" ht="15.75" x14ac:dyDescent="0.25">
      <c r="A18" s="101" t="s">
        <v>76</v>
      </c>
      <c r="B18" s="102" t="s">
        <v>77</v>
      </c>
      <c r="C18" s="102" t="s">
        <v>78</v>
      </c>
      <c r="D18" s="118" t="s">
        <v>39</v>
      </c>
      <c r="E18" s="94"/>
      <c r="F18" s="103">
        <v>279</v>
      </c>
      <c r="G18" s="103">
        <v>98.3</v>
      </c>
      <c r="H18" s="103">
        <v>250.02</v>
      </c>
      <c r="I18" s="103">
        <v>187.833</v>
      </c>
      <c r="J18" s="103">
        <f t="shared" si="0"/>
        <v>0.89612903225806451</v>
      </c>
      <c r="K18" s="103">
        <f t="shared" si="1"/>
        <v>0.86569199045571055</v>
      </c>
      <c r="L18" s="103">
        <f t="shared" si="2"/>
        <v>0.97929090935062579</v>
      </c>
      <c r="M18" s="103">
        <f t="shared" si="3"/>
        <v>89.533000000000001</v>
      </c>
      <c r="N18" s="104">
        <v>52925.1</v>
      </c>
      <c r="O18" s="104">
        <v>824.1</v>
      </c>
      <c r="P18" s="103">
        <v>1258.1300000000001</v>
      </c>
      <c r="Q18" s="103">
        <v>1306.07458496093</v>
      </c>
      <c r="R18" s="105">
        <v>1265.94592285156</v>
      </c>
      <c r="S18" s="103">
        <f t="shared" si="4"/>
        <v>47.944584960929888</v>
      </c>
      <c r="T18" s="103">
        <f>R18-P18</f>
        <v>7.8159228515598898</v>
      </c>
      <c r="U18" s="106">
        <f t="shared" si="6"/>
        <v>40.128662109369998</v>
      </c>
      <c r="V18" s="103">
        <v>1258.45</v>
      </c>
      <c r="W18" s="103">
        <f t="shared" si="7"/>
        <v>27.880253906244889</v>
      </c>
      <c r="X18" s="103">
        <f t="shared" si="8"/>
        <v>9.9929225470411789E-2</v>
      </c>
      <c r="Y18" s="105">
        <v>1305.96130371093</v>
      </c>
      <c r="Z18" s="105">
        <v>1260.99243164062</v>
      </c>
      <c r="AA18" s="105">
        <v>87.120999999999995</v>
      </c>
      <c r="AB18" s="106">
        <f t="shared" ref="AB18:AB19" si="19">Y18-Z18</f>
        <v>44.968872070309999</v>
      </c>
      <c r="AC18" s="107">
        <f t="shared" ref="AC18:AC19" si="20">DEGREES(ATAN(AB18/AA18))</f>
        <v>27.301231223281739</v>
      </c>
      <c r="AD18" s="100"/>
      <c r="AE18" s="103"/>
      <c r="AF18" s="103"/>
      <c r="AG18" s="103"/>
      <c r="AH18" s="103"/>
      <c r="AI18" s="104"/>
      <c r="AJ18" s="104"/>
      <c r="AK18" s="106" t="str">
        <f t="shared" si="11"/>
        <v>---</v>
      </c>
      <c r="AL18" s="103"/>
      <c r="AM18" s="103"/>
      <c r="AN18" s="103"/>
      <c r="AO18" s="103"/>
      <c r="AP18" s="103"/>
    </row>
    <row r="19" spans="1:42" s="30" customFormat="1" ht="15.75" x14ac:dyDescent="0.25">
      <c r="A19" s="139" t="s">
        <v>79</v>
      </c>
      <c r="B19" s="140" t="s">
        <v>80</v>
      </c>
      <c r="C19" s="140" t="s">
        <v>81</v>
      </c>
      <c r="D19" s="141" t="s">
        <v>39</v>
      </c>
      <c r="E19" s="94"/>
      <c r="F19" s="142">
        <v>282.39999999999998</v>
      </c>
      <c r="G19" s="142">
        <v>23.7</v>
      </c>
      <c r="H19" s="142">
        <v>263.54000000000002</v>
      </c>
      <c r="I19" s="142">
        <v>114.489</v>
      </c>
      <c r="J19" s="142">
        <f t="shared" si="0"/>
        <v>0.93321529745042509</v>
      </c>
      <c r="K19" s="142">
        <f t="shared" si="1"/>
        <v>0.89378811247889911</v>
      </c>
      <c r="L19" s="142">
        <f t="shared" si="2"/>
        <v>0.96822618185152043</v>
      </c>
      <c r="M19" s="142">
        <f t="shared" si="3"/>
        <v>90.789000000000001</v>
      </c>
      <c r="N19" s="143">
        <v>55982.7</v>
      </c>
      <c r="O19" s="143">
        <v>852.4</v>
      </c>
      <c r="P19" s="142">
        <v>1240.3900000000001</v>
      </c>
      <c r="Q19" s="142">
        <v>1300.84240722656</v>
      </c>
      <c r="R19" s="144">
        <v>1259.47399902343</v>
      </c>
      <c r="S19" s="142">
        <f t="shared" si="4"/>
        <v>60.452407226559899</v>
      </c>
      <c r="T19" s="142">
        <f>R19-P19</f>
        <v>19.083999023429897</v>
      </c>
      <c r="U19" s="145">
        <f t="shared" si="6"/>
        <v>41.368408203130002</v>
      </c>
      <c r="V19" s="142">
        <v>1248.45</v>
      </c>
      <c r="W19" s="142">
        <f t="shared" si="7"/>
        <v>39.768203124994898</v>
      </c>
      <c r="X19" s="142">
        <f t="shared" si="8"/>
        <v>0.1408222490261859</v>
      </c>
      <c r="Y19" s="144">
        <v>1300.84240722656</v>
      </c>
      <c r="Z19" s="144">
        <v>1242.48901367187</v>
      </c>
      <c r="AA19" s="144">
        <v>150.76400000000001</v>
      </c>
      <c r="AB19" s="145">
        <f t="shared" si="19"/>
        <v>58.353393554690001</v>
      </c>
      <c r="AC19" s="146">
        <f t="shared" si="20"/>
        <v>21.158990985144129</v>
      </c>
      <c r="AD19" s="100"/>
      <c r="AE19" s="142"/>
      <c r="AF19" s="142"/>
      <c r="AG19" s="142"/>
      <c r="AH19" s="142"/>
      <c r="AI19" s="143"/>
      <c r="AJ19" s="143"/>
      <c r="AK19" s="145" t="str">
        <f t="shared" si="11"/>
        <v>---</v>
      </c>
      <c r="AL19" s="142"/>
      <c r="AM19" s="142"/>
      <c r="AN19" s="142"/>
      <c r="AO19" s="142"/>
      <c r="AP19" s="142"/>
    </row>
    <row r="20" spans="1:42" s="11" customFormat="1" ht="15.75" x14ac:dyDescent="0.25">
      <c r="A20" s="117" t="s">
        <v>82</v>
      </c>
      <c r="B20" s="118" t="s">
        <v>190</v>
      </c>
      <c r="C20" s="118" t="s">
        <v>191</v>
      </c>
      <c r="D20" s="118" t="s">
        <v>35</v>
      </c>
      <c r="E20" s="94"/>
      <c r="F20" s="119">
        <v>126.85819117054599</v>
      </c>
      <c r="G20" s="119">
        <v>206.11</v>
      </c>
      <c r="H20" s="119">
        <v>108.452</v>
      </c>
      <c r="I20" s="119">
        <v>115.21</v>
      </c>
      <c r="J20" s="119">
        <f t="shared" si="0"/>
        <v>0.85490734968937854</v>
      </c>
      <c r="K20" s="119">
        <f t="shared" si="1"/>
        <v>0.85135317863916748</v>
      </c>
      <c r="L20" s="119">
        <f t="shared" si="2"/>
        <v>0.89214811317985288</v>
      </c>
      <c r="M20" s="119">
        <f t="shared" si="3"/>
        <v>90.90000000000002</v>
      </c>
      <c r="N20" s="120">
        <v>10760.6045762551</v>
      </c>
      <c r="O20" s="120">
        <v>389.31827247319302</v>
      </c>
      <c r="P20" s="119">
        <v>1265.97668457031</v>
      </c>
      <c r="Q20" s="119">
        <v>1284.55676269531</v>
      </c>
      <c r="R20" s="63">
        <v>1271.07104492187</v>
      </c>
      <c r="S20" s="119">
        <f t="shared" si="4"/>
        <v>18.580078125</v>
      </c>
      <c r="T20" s="119">
        <f>R20-P20</f>
        <v>5.0943603515599989</v>
      </c>
      <c r="U20" s="121">
        <f t="shared" si="6"/>
        <v>13.485717773440001</v>
      </c>
      <c r="V20" s="119">
        <v>1266.07202148437</v>
      </c>
      <c r="W20" s="119">
        <f t="shared" si="7"/>
        <v>11.837219238280113</v>
      </c>
      <c r="X20" s="119">
        <f t="shared" si="8"/>
        <v>9.3310641820253906E-2</v>
      </c>
      <c r="Y20" s="63">
        <v>1284.55676269531</v>
      </c>
      <c r="Z20" s="63">
        <v>1273.60961914062</v>
      </c>
      <c r="AA20" s="118">
        <v>3.516</v>
      </c>
      <c r="AB20" s="121">
        <f>Y20-Z20</f>
        <v>10.947143554690001</v>
      </c>
      <c r="AC20" s="122">
        <f>DEGREES(ATAN(AB20/AA20))</f>
        <v>72.194037384070938</v>
      </c>
      <c r="AD20" s="100"/>
      <c r="AE20" s="119"/>
      <c r="AF20" s="119"/>
      <c r="AG20" s="119"/>
      <c r="AH20" s="119"/>
      <c r="AI20" s="120"/>
      <c r="AJ20" s="120"/>
      <c r="AK20" s="121" t="str">
        <f t="shared" si="11"/>
        <v>---</v>
      </c>
      <c r="AL20" s="119"/>
      <c r="AM20" s="119"/>
      <c r="AN20" s="119"/>
      <c r="AO20" s="119"/>
      <c r="AP20" s="119"/>
    </row>
    <row r="21" spans="1:42" s="33" customFormat="1" ht="15.75" x14ac:dyDescent="0.25">
      <c r="A21" s="147" t="s">
        <v>83</v>
      </c>
      <c r="B21" s="148"/>
      <c r="C21" s="148"/>
      <c r="D21" s="148"/>
      <c r="E21" s="148"/>
      <c r="F21" s="149"/>
      <c r="G21" s="149"/>
      <c r="H21" s="149"/>
      <c r="I21" s="149"/>
      <c r="J21" s="149"/>
      <c r="K21" s="149"/>
      <c r="L21" s="149"/>
      <c r="M21" s="149"/>
      <c r="N21" s="150"/>
      <c r="O21" s="150"/>
      <c r="P21" s="149"/>
      <c r="Q21" s="149"/>
      <c r="R21" s="151"/>
      <c r="S21" s="149"/>
      <c r="T21" s="149"/>
      <c r="U21" s="152"/>
      <c r="V21" s="149"/>
      <c r="W21" s="149"/>
      <c r="X21" s="149"/>
      <c r="Y21" s="151"/>
      <c r="Z21" s="151"/>
      <c r="AA21" s="151"/>
      <c r="AB21" s="152"/>
      <c r="AC21" s="153"/>
      <c r="AD21" s="149"/>
      <c r="AE21" s="149"/>
      <c r="AF21" s="149"/>
      <c r="AG21" s="149"/>
      <c r="AH21" s="149"/>
      <c r="AI21" s="150"/>
      <c r="AJ21" s="150"/>
      <c r="AK21" s="152"/>
      <c r="AL21" s="149"/>
      <c r="AM21" s="149"/>
      <c r="AN21" s="149"/>
      <c r="AO21" s="149"/>
      <c r="AP21" s="149"/>
    </row>
    <row r="22" spans="1:42" ht="15.75" x14ac:dyDescent="0.25">
      <c r="A22" s="154" t="s">
        <v>84</v>
      </c>
      <c r="B22" s="155" t="s">
        <v>192</v>
      </c>
      <c r="C22" s="155" t="s">
        <v>193</v>
      </c>
      <c r="D22" s="156" t="s">
        <v>35</v>
      </c>
      <c r="E22" s="157"/>
      <c r="F22" s="106">
        <v>18</v>
      </c>
      <c r="G22" s="106">
        <v>59.32</v>
      </c>
      <c r="H22" s="106">
        <v>10.84</v>
      </c>
      <c r="I22" s="106">
        <v>326.95</v>
      </c>
      <c r="J22" s="106">
        <f t="shared" ref="J22:J32" si="21">H22/F22</f>
        <v>0.60222222222222221</v>
      </c>
      <c r="K22" s="106">
        <f t="shared" ref="K22:K32" si="22">N22/(PI()*(F22/2)^2)</f>
        <v>0.6454224161336517</v>
      </c>
      <c r="L22" s="106">
        <f t="shared" ref="L22:L32" si="23">(4*PI()*N22)/(O22^2)</f>
        <v>0.88689907535564916</v>
      </c>
      <c r="M22" s="106">
        <f t="shared" ref="M22:M32" si="24">ABS(G22-I22)</f>
        <v>267.63</v>
      </c>
      <c r="N22" s="158">
        <v>164.24</v>
      </c>
      <c r="O22" s="158">
        <v>48.24</v>
      </c>
      <c r="P22" s="106">
        <v>759.34</v>
      </c>
      <c r="Q22" s="105">
        <v>767.02001953125</v>
      </c>
      <c r="R22" s="105">
        <v>765.58752441406205</v>
      </c>
      <c r="S22" s="103">
        <f t="shared" ref="S22:S32" si="25">Q22-P22</f>
        <v>7.6800195312499682</v>
      </c>
      <c r="T22" s="103">
        <f t="shared" ref="T22:T32" si="26">R22-P22</f>
        <v>6.2475244140620134</v>
      </c>
      <c r="U22" s="106">
        <f t="shared" ref="U22:U32" si="27">Q22-R22</f>
        <v>1.4324951171879547</v>
      </c>
      <c r="V22" s="106">
        <v>763.09002685546795</v>
      </c>
      <c r="W22" s="106">
        <f t="shared" ref="W22:W32" si="28">((R22+Q22)/2)-P22</f>
        <v>6.9637719726559908</v>
      </c>
      <c r="X22" s="106">
        <f t="shared" ref="X22:X32" si="29">W22/F22</f>
        <v>0.38687622070311062</v>
      </c>
      <c r="Y22" s="106">
        <v>767.02001953125</v>
      </c>
      <c r="Z22" s="106">
        <v>764.34997558593705</v>
      </c>
      <c r="AA22" s="106">
        <v>0.80500000000000005</v>
      </c>
      <c r="AB22" s="106">
        <f t="shared" ref="AB22:AB32" si="30">Y22-Z22</f>
        <v>2.6700439453129547</v>
      </c>
      <c r="AC22" s="107">
        <f t="shared" ref="AC22:AC32" si="31">DEGREES(ATAN(AB22/AA22))</f>
        <v>73.222299931134685</v>
      </c>
      <c r="AD22" s="159"/>
      <c r="AE22" s="106"/>
      <c r="AF22" s="106"/>
      <c r="AG22" s="106"/>
      <c r="AH22" s="106"/>
      <c r="AI22" s="158"/>
      <c r="AJ22" s="158"/>
      <c r="AK22" s="106" t="str">
        <f t="shared" ref="AK22:AK32" si="32">IF(OR($D22="Spatter",$D22="Scoria Cone"),(4*PI()*AI22)/(AJ22*AJ22),"---")</f>
        <v>---</v>
      </c>
      <c r="AL22" s="103"/>
      <c r="AM22" s="103"/>
      <c r="AN22" s="103"/>
      <c r="AO22" s="103"/>
      <c r="AP22" s="103"/>
    </row>
    <row r="23" spans="1:42" ht="15.75" x14ac:dyDescent="0.25">
      <c r="A23" s="154" t="s">
        <v>85</v>
      </c>
      <c r="B23" s="155" t="s">
        <v>198</v>
      </c>
      <c r="C23" s="155" t="s">
        <v>199</v>
      </c>
      <c r="D23" s="156" t="s">
        <v>35</v>
      </c>
      <c r="E23" s="157"/>
      <c r="F23" s="106">
        <v>20.49</v>
      </c>
      <c r="G23" s="106">
        <v>58.44</v>
      </c>
      <c r="H23" s="106">
        <v>11.35</v>
      </c>
      <c r="I23" s="106">
        <v>328.18</v>
      </c>
      <c r="J23" s="106">
        <f t="shared" si="21"/>
        <v>0.55392874572962425</v>
      </c>
      <c r="K23" s="106">
        <f t="shared" si="22"/>
        <v>0.60705101696964525</v>
      </c>
      <c r="L23" s="106">
        <f t="shared" si="23"/>
        <v>0.64767027263841437</v>
      </c>
      <c r="M23" s="106">
        <f t="shared" si="24"/>
        <v>269.74</v>
      </c>
      <c r="N23" s="158">
        <v>200.17</v>
      </c>
      <c r="O23" s="158">
        <v>62.32</v>
      </c>
      <c r="P23" s="106">
        <v>759.67</v>
      </c>
      <c r="Q23" s="105">
        <v>770.36999511718705</v>
      </c>
      <c r="R23" s="105">
        <v>767.59002685546795</v>
      </c>
      <c r="S23" s="103">
        <f t="shared" si="25"/>
        <v>10.699995117187086</v>
      </c>
      <c r="T23" s="103">
        <f t="shared" si="26"/>
        <v>7.9200268554679951</v>
      </c>
      <c r="U23" s="106">
        <f t="shared" si="27"/>
        <v>2.7799682617190911</v>
      </c>
      <c r="V23" s="106">
        <v>760.84997558593705</v>
      </c>
      <c r="W23" s="106">
        <f t="shared" si="28"/>
        <v>9.3100109863274838</v>
      </c>
      <c r="X23" s="106">
        <f t="shared" si="29"/>
        <v>0.45436852056259075</v>
      </c>
      <c r="Y23" s="106">
        <v>770.36999511718705</v>
      </c>
      <c r="Z23" s="106">
        <v>765.09002685546795</v>
      </c>
      <c r="AA23" s="106">
        <v>1.165</v>
      </c>
      <c r="AB23" s="106">
        <f t="shared" si="30"/>
        <v>5.2799682617190911</v>
      </c>
      <c r="AC23" s="107">
        <f t="shared" si="31"/>
        <v>77.557322037945028</v>
      </c>
      <c r="AD23" s="159"/>
      <c r="AE23" s="106"/>
      <c r="AF23" s="106"/>
      <c r="AG23" s="106"/>
      <c r="AH23" s="106"/>
      <c r="AI23" s="158"/>
      <c r="AJ23" s="158"/>
      <c r="AK23" s="106" t="str">
        <f t="shared" si="32"/>
        <v>---</v>
      </c>
      <c r="AL23" s="103"/>
      <c r="AM23" s="103"/>
      <c r="AN23" s="103"/>
      <c r="AO23" s="103"/>
      <c r="AP23" s="103"/>
    </row>
    <row r="24" spans="1:42" ht="15.75" x14ac:dyDescent="0.25">
      <c r="A24" s="154" t="s">
        <v>86</v>
      </c>
      <c r="B24" s="155" t="s">
        <v>200</v>
      </c>
      <c r="C24" s="155" t="s">
        <v>201</v>
      </c>
      <c r="D24" s="156" t="s">
        <v>35</v>
      </c>
      <c r="E24" s="157"/>
      <c r="F24" s="106">
        <v>19.899999999999999</v>
      </c>
      <c r="G24" s="106">
        <v>86.47</v>
      </c>
      <c r="H24" s="106">
        <v>12.16</v>
      </c>
      <c r="I24" s="106">
        <v>177.23</v>
      </c>
      <c r="J24" s="106">
        <f t="shared" si="21"/>
        <v>0.6110552763819096</v>
      </c>
      <c r="K24" s="106">
        <f t="shared" si="22"/>
        <v>0.59882544684963535</v>
      </c>
      <c r="L24" s="106">
        <f t="shared" si="23"/>
        <v>0.78682088341361822</v>
      </c>
      <c r="M24" s="106">
        <f t="shared" si="24"/>
        <v>90.759999999999991</v>
      </c>
      <c r="N24" s="158">
        <v>186.25</v>
      </c>
      <c r="O24" s="158">
        <v>54.54</v>
      </c>
      <c r="P24" s="106">
        <v>762</v>
      </c>
      <c r="Q24" s="105">
        <v>768.41998291015602</v>
      </c>
      <c r="R24" s="105">
        <v>767.55999755859295</v>
      </c>
      <c r="S24" s="103">
        <f t="shared" si="25"/>
        <v>6.4199829101560226</v>
      </c>
      <c r="T24" s="103">
        <f t="shared" si="26"/>
        <v>5.5599975585929542</v>
      </c>
      <c r="U24" s="106">
        <f t="shared" si="27"/>
        <v>0.85998535156306843</v>
      </c>
      <c r="V24" s="106">
        <v>764.38000488281205</v>
      </c>
      <c r="W24" s="106">
        <f t="shared" si="28"/>
        <v>5.9899902343745453</v>
      </c>
      <c r="X24" s="106">
        <f t="shared" si="29"/>
        <v>0.3010045343906807</v>
      </c>
      <c r="Y24" s="106">
        <v>768.41998291015602</v>
      </c>
      <c r="Z24" s="106">
        <v>765.07000732421795</v>
      </c>
      <c r="AA24" s="106">
        <v>1.1830000000000001</v>
      </c>
      <c r="AB24" s="106">
        <f t="shared" si="30"/>
        <v>3.3499755859380684</v>
      </c>
      <c r="AC24" s="107">
        <f t="shared" si="31"/>
        <v>70.549993734105399</v>
      </c>
      <c r="AD24" s="159"/>
      <c r="AE24" s="106"/>
      <c r="AF24" s="106"/>
      <c r="AG24" s="106"/>
      <c r="AH24" s="106"/>
      <c r="AI24" s="158"/>
      <c r="AJ24" s="158"/>
      <c r="AK24" s="106" t="str">
        <f t="shared" si="32"/>
        <v>---</v>
      </c>
      <c r="AL24" s="103"/>
      <c r="AM24" s="103"/>
      <c r="AN24" s="103"/>
      <c r="AO24" s="103"/>
      <c r="AP24" s="103"/>
    </row>
    <row r="25" spans="1:42" ht="15.75" x14ac:dyDescent="0.25">
      <c r="A25" s="154" t="s">
        <v>87</v>
      </c>
      <c r="B25" s="155" t="s">
        <v>202</v>
      </c>
      <c r="C25" s="155" t="s">
        <v>203</v>
      </c>
      <c r="D25" s="156" t="s">
        <v>35</v>
      </c>
      <c r="E25" s="157"/>
      <c r="F25" s="106">
        <v>31.19</v>
      </c>
      <c r="G25" s="106">
        <v>85.18</v>
      </c>
      <c r="H25" s="106">
        <v>17.920000000000002</v>
      </c>
      <c r="I25" s="106">
        <v>354.91</v>
      </c>
      <c r="J25" s="106">
        <f t="shared" si="21"/>
        <v>0.57454312279576791</v>
      </c>
      <c r="K25" s="106">
        <f t="shared" si="22"/>
        <v>0.61687225594290307</v>
      </c>
      <c r="L25" s="106">
        <f t="shared" si="23"/>
        <v>0.76170278596720786</v>
      </c>
      <c r="M25" s="106">
        <f t="shared" si="24"/>
        <v>269.73</v>
      </c>
      <c r="N25" s="158">
        <v>471.32</v>
      </c>
      <c r="O25" s="158">
        <v>88.18</v>
      </c>
      <c r="P25" s="106">
        <v>764.25</v>
      </c>
      <c r="Q25" s="105">
        <v>773.89001464843705</v>
      </c>
      <c r="R25" s="105">
        <v>769.60125732421795</v>
      </c>
      <c r="S25" s="103">
        <f t="shared" si="25"/>
        <v>9.6400146484370453</v>
      </c>
      <c r="T25" s="103">
        <f t="shared" si="26"/>
        <v>5.3512573242179542</v>
      </c>
      <c r="U25" s="106">
        <f t="shared" si="27"/>
        <v>4.2887573242190911</v>
      </c>
      <c r="V25" s="106">
        <v>769.81</v>
      </c>
      <c r="W25" s="106">
        <f t="shared" si="28"/>
        <v>7.4956359863274429</v>
      </c>
      <c r="X25" s="106">
        <f t="shared" si="29"/>
        <v>0.24032176935964869</v>
      </c>
      <c r="Y25" s="106">
        <v>773.89001464843705</v>
      </c>
      <c r="Z25" s="106">
        <v>765.89001464843705</v>
      </c>
      <c r="AA25" s="106">
        <v>5.3630000000000004</v>
      </c>
      <c r="AB25" s="106">
        <f t="shared" si="30"/>
        <v>8</v>
      </c>
      <c r="AC25" s="107">
        <f t="shared" si="31"/>
        <v>56.163088230179071</v>
      </c>
      <c r="AD25" s="159"/>
      <c r="AE25" s="106"/>
      <c r="AF25" s="106"/>
      <c r="AG25" s="106"/>
      <c r="AH25" s="106"/>
      <c r="AI25" s="158"/>
      <c r="AJ25" s="158"/>
      <c r="AK25" s="106" t="str">
        <f t="shared" si="32"/>
        <v>---</v>
      </c>
      <c r="AL25" s="103"/>
      <c r="AM25" s="103"/>
      <c r="AN25" s="103"/>
      <c r="AO25" s="103"/>
      <c r="AP25" s="103"/>
    </row>
    <row r="26" spans="1:42" ht="15.75" x14ac:dyDescent="0.25">
      <c r="A26" s="154" t="s">
        <v>88</v>
      </c>
      <c r="B26" s="155" t="s">
        <v>204</v>
      </c>
      <c r="C26" s="155" t="s">
        <v>205</v>
      </c>
      <c r="D26" s="156" t="s">
        <v>35</v>
      </c>
      <c r="E26" s="157"/>
      <c r="F26" s="106">
        <v>8.94</v>
      </c>
      <c r="G26" s="106">
        <v>95.01</v>
      </c>
      <c r="H26" s="106">
        <v>7.99</v>
      </c>
      <c r="I26" s="106">
        <v>4.8</v>
      </c>
      <c r="J26" s="106">
        <f t="shared" si="21"/>
        <v>0.89373601789709178</v>
      </c>
      <c r="K26" s="106">
        <f t="shared" si="22"/>
        <v>0.7837908402645779</v>
      </c>
      <c r="L26" s="106">
        <f t="shared" si="23"/>
        <v>0.82291863248442465</v>
      </c>
      <c r="M26" s="106">
        <f t="shared" si="24"/>
        <v>90.210000000000008</v>
      </c>
      <c r="N26" s="158">
        <v>49.2</v>
      </c>
      <c r="O26" s="158">
        <v>27.41</v>
      </c>
      <c r="P26" s="106">
        <v>767.65002441406205</v>
      </c>
      <c r="Q26" s="105">
        <v>774.61999511718705</v>
      </c>
      <c r="R26" s="105">
        <v>769.94000244140602</v>
      </c>
      <c r="S26" s="103">
        <f t="shared" si="25"/>
        <v>6.969970703125</v>
      </c>
      <c r="T26" s="103">
        <f t="shared" si="26"/>
        <v>2.2899780273439774</v>
      </c>
      <c r="U26" s="106">
        <f t="shared" si="27"/>
        <v>4.6799926757810226</v>
      </c>
      <c r="V26" s="106">
        <v>769.32</v>
      </c>
      <c r="W26" s="106">
        <f t="shared" si="28"/>
        <v>4.6299743652344887</v>
      </c>
      <c r="X26" s="106">
        <f t="shared" si="29"/>
        <v>0.51789422429915988</v>
      </c>
      <c r="Y26" s="106">
        <v>774.61999511718705</v>
      </c>
      <c r="Z26" s="106">
        <v>770.780029296875</v>
      </c>
      <c r="AA26" s="106">
        <v>0.23499999999999999</v>
      </c>
      <c r="AB26" s="106">
        <f t="shared" si="30"/>
        <v>3.8399658203120453</v>
      </c>
      <c r="AC26" s="107">
        <f t="shared" si="31"/>
        <v>86.49795410604419</v>
      </c>
      <c r="AD26" s="159"/>
      <c r="AE26" s="106"/>
      <c r="AF26" s="106"/>
      <c r="AG26" s="106"/>
      <c r="AH26" s="106"/>
      <c r="AI26" s="158"/>
      <c r="AJ26" s="158"/>
      <c r="AK26" s="106" t="str">
        <f t="shared" si="32"/>
        <v>---</v>
      </c>
      <c r="AL26" s="103"/>
      <c r="AM26" s="103"/>
      <c r="AN26" s="103"/>
      <c r="AO26" s="103"/>
      <c r="AP26" s="103"/>
    </row>
    <row r="27" spans="1:42" ht="15.75" x14ac:dyDescent="0.25">
      <c r="A27" s="154" t="s">
        <v>89</v>
      </c>
      <c r="B27" s="155" t="s">
        <v>206</v>
      </c>
      <c r="C27" s="155" t="s">
        <v>207</v>
      </c>
      <c r="D27" s="156" t="s">
        <v>35</v>
      </c>
      <c r="E27" s="157"/>
      <c r="F27" s="106">
        <v>12.01</v>
      </c>
      <c r="G27" s="106">
        <v>124.34</v>
      </c>
      <c r="H27" s="106">
        <v>10.130000000000001</v>
      </c>
      <c r="I27" s="106">
        <v>36.06</v>
      </c>
      <c r="J27" s="106">
        <f t="shared" si="21"/>
        <v>0.8434637801831808</v>
      </c>
      <c r="K27" s="106">
        <f t="shared" si="22"/>
        <v>0.83099478398426119</v>
      </c>
      <c r="L27" s="106">
        <f t="shared" si="23"/>
        <v>0.87450159956114615</v>
      </c>
      <c r="M27" s="106">
        <f t="shared" si="24"/>
        <v>88.28</v>
      </c>
      <c r="N27" s="158">
        <v>94.14</v>
      </c>
      <c r="O27" s="158">
        <v>36.78</v>
      </c>
      <c r="P27" s="106">
        <v>768.11999511718705</v>
      </c>
      <c r="Q27" s="105">
        <v>774.20001220703102</v>
      </c>
      <c r="R27" s="105">
        <v>770.40002441406205</v>
      </c>
      <c r="S27" s="103">
        <f t="shared" si="25"/>
        <v>6.0800170898439774</v>
      </c>
      <c r="T27" s="103">
        <f>R27-P27</f>
        <v>2.280029296875</v>
      </c>
      <c r="U27" s="106">
        <f t="shared" si="27"/>
        <v>3.7999877929689774</v>
      </c>
      <c r="V27" s="106">
        <v>768.510009765625</v>
      </c>
      <c r="W27" s="106">
        <f t="shared" si="28"/>
        <v>4.1800231933594887</v>
      </c>
      <c r="X27" s="106">
        <f t="shared" si="29"/>
        <v>0.34804522842293828</v>
      </c>
      <c r="Y27" s="106">
        <v>774.20001220703102</v>
      </c>
      <c r="Z27" s="106">
        <v>770.63000488281205</v>
      </c>
      <c r="AA27" s="106">
        <v>0.78</v>
      </c>
      <c r="AB27" s="106">
        <f t="shared" si="30"/>
        <v>3.5700073242189774</v>
      </c>
      <c r="AC27" s="107">
        <f t="shared" si="31"/>
        <v>77.67529707844686</v>
      </c>
      <c r="AD27" s="159"/>
      <c r="AE27" s="106"/>
      <c r="AF27" s="106"/>
      <c r="AG27" s="106"/>
      <c r="AH27" s="106"/>
      <c r="AI27" s="158"/>
      <c r="AJ27" s="158"/>
      <c r="AK27" s="106" t="str">
        <f t="shared" si="32"/>
        <v>---</v>
      </c>
      <c r="AL27" s="103"/>
      <c r="AM27" s="103"/>
      <c r="AN27" s="103"/>
      <c r="AO27" s="103"/>
      <c r="AP27" s="103"/>
    </row>
    <row r="28" spans="1:42" ht="15.75" x14ac:dyDescent="0.25">
      <c r="A28" s="154" t="s">
        <v>90</v>
      </c>
      <c r="B28" s="155" t="s">
        <v>208</v>
      </c>
      <c r="C28" s="155" t="s">
        <v>209</v>
      </c>
      <c r="D28" s="156" t="s">
        <v>35</v>
      </c>
      <c r="E28" s="157"/>
      <c r="F28" s="106">
        <v>25.07</v>
      </c>
      <c r="G28" s="106">
        <v>304.92</v>
      </c>
      <c r="H28" s="106">
        <v>7.44</v>
      </c>
      <c r="I28" s="106">
        <v>36.630000000000003</v>
      </c>
      <c r="J28" s="106">
        <f t="shared" si="21"/>
        <v>0.29676904666932591</v>
      </c>
      <c r="K28" s="106">
        <f t="shared" si="22"/>
        <v>0.35739565512087079</v>
      </c>
      <c r="L28" s="106">
        <f t="shared" si="23"/>
        <v>0.50617903802592212</v>
      </c>
      <c r="M28" s="106">
        <f t="shared" si="24"/>
        <v>268.29000000000002</v>
      </c>
      <c r="N28" s="158">
        <v>176.42</v>
      </c>
      <c r="O28" s="158">
        <v>66.180000000000007</v>
      </c>
      <c r="P28" s="106">
        <v>748.14</v>
      </c>
      <c r="Q28" s="105">
        <v>756.239990234375</v>
      </c>
      <c r="R28" s="105">
        <v>749.27001953125</v>
      </c>
      <c r="S28" s="103">
        <f t="shared" si="25"/>
        <v>8.0999902343750136</v>
      </c>
      <c r="T28" s="103">
        <f t="shared" si="26"/>
        <v>1.1300195312500136</v>
      </c>
      <c r="U28" s="106">
        <f t="shared" si="27"/>
        <v>6.969970703125</v>
      </c>
      <c r="V28" s="106">
        <v>750.42999267578102</v>
      </c>
      <c r="W28" s="106">
        <f t="shared" si="28"/>
        <v>4.6150048828125136</v>
      </c>
      <c r="X28" s="106">
        <f t="shared" si="29"/>
        <v>0.18408475799012819</v>
      </c>
      <c r="Y28" s="106">
        <v>756.239990234375</v>
      </c>
      <c r="Z28" s="106">
        <v>750.54998779296795</v>
      </c>
      <c r="AA28" s="106">
        <v>1.232</v>
      </c>
      <c r="AB28" s="106">
        <f t="shared" si="30"/>
        <v>5.6900024414070458</v>
      </c>
      <c r="AC28" s="107">
        <f t="shared" si="31"/>
        <v>77.782897687796464</v>
      </c>
      <c r="AD28" s="159"/>
      <c r="AE28" s="106"/>
      <c r="AF28" s="106"/>
      <c r="AG28" s="106"/>
      <c r="AH28" s="106"/>
      <c r="AI28" s="158"/>
      <c r="AJ28" s="158"/>
      <c r="AK28" s="106" t="str">
        <f t="shared" si="32"/>
        <v>---</v>
      </c>
      <c r="AL28" s="103"/>
      <c r="AM28" s="103"/>
      <c r="AN28" s="103"/>
      <c r="AO28" s="103"/>
      <c r="AP28" s="103"/>
    </row>
    <row r="29" spans="1:42" ht="15.75" x14ac:dyDescent="0.25">
      <c r="A29" s="154" t="s">
        <v>91</v>
      </c>
      <c r="B29" s="155" t="s">
        <v>210</v>
      </c>
      <c r="C29" s="155" t="s">
        <v>211</v>
      </c>
      <c r="D29" s="156" t="s">
        <v>35</v>
      </c>
      <c r="E29" s="157"/>
      <c r="F29" s="106">
        <v>40.75</v>
      </c>
      <c r="G29" s="106">
        <v>144.86000000000001</v>
      </c>
      <c r="H29" s="106">
        <v>25.56</v>
      </c>
      <c r="I29" s="106">
        <v>56.33</v>
      </c>
      <c r="J29" s="106">
        <f t="shared" si="21"/>
        <v>0.627239263803681</v>
      </c>
      <c r="K29" s="106">
        <f t="shared" si="22"/>
        <v>0.61064892518199765</v>
      </c>
      <c r="L29" s="106">
        <f t="shared" si="23"/>
        <v>0.83330639495884995</v>
      </c>
      <c r="M29" s="106">
        <f t="shared" si="24"/>
        <v>88.530000000000015</v>
      </c>
      <c r="N29" s="158">
        <v>796.41</v>
      </c>
      <c r="O29" s="158">
        <v>109.59</v>
      </c>
      <c r="P29" s="106">
        <v>799.11999511718705</v>
      </c>
      <c r="Q29" s="105">
        <v>808.27001953125</v>
      </c>
      <c r="R29" s="105">
        <v>803.86999511718705</v>
      </c>
      <c r="S29" s="103">
        <f t="shared" si="25"/>
        <v>9.1500244140629547</v>
      </c>
      <c r="T29" s="103">
        <f>R29-P29</f>
        <v>4.75</v>
      </c>
      <c r="U29" s="106">
        <f t="shared" si="27"/>
        <v>4.4000244140629547</v>
      </c>
      <c r="V29" s="106">
        <v>801.29998779296795</v>
      </c>
      <c r="W29" s="106">
        <f t="shared" si="28"/>
        <v>6.9500122070314774</v>
      </c>
      <c r="X29" s="106">
        <f t="shared" si="29"/>
        <v>0.17055244679831846</v>
      </c>
      <c r="Y29" s="106">
        <v>808.27001953125</v>
      </c>
      <c r="Z29" s="106">
        <v>803.80999755859295</v>
      </c>
      <c r="AA29" s="106">
        <v>0.67800000000000005</v>
      </c>
      <c r="AB29" s="106">
        <f t="shared" si="30"/>
        <v>4.4600219726570458</v>
      </c>
      <c r="AC29" s="107">
        <f t="shared" si="31"/>
        <v>81.356234845297223</v>
      </c>
      <c r="AD29" s="159"/>
      <c r="AE29" s="106"/>
      <c r="AF29" s="106"/>
      <c r="AG29" s="106"/>
      <c r="AH29" s="106"/>
      <c r="AI29" s="158"/>
      <c r="AJ29" s="158"/>
      <c r="AK29" s="106" t="str">
        <f t="shared" si="32"/>
        <v>---</v>
      </c>
      <c r="AL29" s="103"/>
      <c r="AM29" s="103"/>
      <c r="AN29" s="103"/>
      <c r="AO29" s="103"/>
      <c r="AP29" s="103"/>
    </row>
    <row r="30" spans="1:42" ht="15.75" x14ac:dyDescent="0.25">
      <c r="A30" s="154" t="s">
        <v>92</v>
      </c>
      <c r="B30" s="155" t="s">
        <v>212</v>
      </c>
      <c r="C30" s="155" t="s">
        <v>213</v>
      </c>
      <c r="D30" s="156" t="s">
        <v>35</v>
      </c>
      <c r="E30" s="157"/>
      <c r="F30" s="106">
        <v>40.097999999999999</v>
      </c>
      <c r="G30" s="106">
        <v>172.102</v>
      </c>
      <c r="H30" s="106">
        <v>28.715</v>
      </c>
      <c r="I30" s="106">
        <v>81.900000000000006</v>
      </c>
      <c r="J30" s="106">
        <f t="shared" si="21"/>
        <v>0.71612050476332989</v>
      </c>
      <c r="K30" s="106">
        <f t="shared" si="22"/>
        <v>0.71261124880252869</v>
      </c>
      <c r="L30" s="106">
        <f t="shared" si="23"/>
        <v>0.80534715929612188</v>
      </c>
      <c r="M30" s="106">
        <f t="shared" si="24"/>
        <v>90.201999999999998</v>
      </c>
      <c r="N30" s="158">
        <v>899.88699999999994</v>
      </c>
      <c r="O30" s="158">
        <v>118.497</v>
      </c>
      <c r="P30" s="106">
        <v>757.16998291015602</v>
      </c>
      <c r="Q30" s="105">
        <v>778.63000488281205</v>
      </c>
      <c r="R30" s="105">
        <v>769.302001953125</v>
      </c>
      <c r="S30" s="103">
        <f t="shared" si="25"/>
        <v>21.460021972656023</v>
      </c>
      <c r="T30" s="103">
        <f t="shared" si="26"/>
        <v>12.132019042968977</v>
      </c>
      <c r="U30" s="106">
        <f t="shared" si="27"/>
        <v>9.3280029296870453</v>
      </c>
      <c r="V30" s="106">
        <v>765.45001220703102</v>
      </c>
      <c r="W30" s="106">
        <f t="shared" si="28"/>
        <v>16.7960205078125</v>
      </c>
      <c r="X30" s="106">
        <f t="shared" si="29"/>
        <v>0.41887427073201905</v>
      </c>
      <c r="Y30" s="106">
        <v>778.63000488281205</v>
      </c>
      <c r="Z30" s="106">
        <v>764.53500366210903</v>
      </c>
      <c r="AA30" s="106">
        <v>2.63</v>
      </c>
      <c r="AB30" s="106">
        <f t="shared" si="30"/>
        <v>14.095001220703011</v>
      </c>
      <c r="AC30" s="107">
        <f t="shared" si="31"/>
        <v>79.430667506161086</v>
      </c>
      <c r="AD30" s="159"/>
      <c r="AE30" s="106"/>
      <c r="AF30" s="106"/>
      <c r="AG30" s="106"/>
      <c r="AH30" s="106"/>
      <c r="AI30" s="158"/>
      <c r="AJ30" s="158"/>
      <c r="AK30" s="106" t="str">
        <f t="shared" si="32"/>
        <v>---</v>
      </c>
      <c r="AL30" s="103"/>
      <c r="AM30" s="103"/>
      <c r="AN30" s="103"/>
      <c r="AO30" s="103"/>
      <c r="AP30" s="103"/>
    </row>
    <row r="31" spans="1:42" ht="15.75" x14ac:dyDescent="0.25">
      <c r="A31" s="154" t="s">
        <v>93</v>
      </c>
      <c r="B31" s="155" t="s">
        <v>214</v>
      </c>
      <c r="C31" s="155" t="s">
        <v>215</v>
      </c>
      <c r="D31" s="156" t="s">
        <v>35</v>
      </c>
      <c r="E31" s="157"/>
      <c r="F31" s="106">
        <v>59.7</v>
      </c>
      <c r="G31" s="106">
        <v>56.567</v>
      </c>
      <c r="H31" s="106">
        <v>28.716000000000001</v>
      </c>
      <c r="I31" s="106">
        <v>146.36600000000001</v>
      </c>
      <c r="J31" s="106">
        <f t="shared" si="21"/>
        <v>0.48100502512562815</v>
      </c>
      <c r="K31" s="106">
        <f t="shared" si="22"/>
        <v>0.50643717435897739</v>
      </c>
      <c r="L31" s="106">
        <f t="shared" si="23"/>
        <v>0.74193934337603917</v>
      </c>
      <c r="M31" s="106">
        <f t="shared" si="24"/>
        <v>89.799000000000007</v>
      </c>
      <c r="N31" s="158">
        <v>1417.634</v>
      </c>
      <c r="O31" s="158">
        <v>154.95400000000001</v>
      </c>
      <c r="P31" s="106">
        <v>792.260009765625</v>
      </c>
      <c r="Q31" s="105">
        <v>806.17999267578102</v>
      </c>
      <c r="R31" s="105">
        <v>796.46002197265602</v>
      </c>
      <c r="S31" s="103">
        <f t="shared" si="25"/>
        <v>13.919982910156023</v>
      </c>
      <c r="T31" s="103">
        <f t="shared" si="26"/>
        <v>4.2000122070310226</v>
      </c>
      <c r="U31" s="106">
        <f t="shared" si="27"/>
        <v>9.719970703125</v>
      </c>
      <c r="V31" s="106">
        <v>797.40002441406205</v>
      </c>
      <c r="W31" s="106">
        <f t="shared" si="28"/>
        <v>9.0599975585935226</v>
      </c>
      <c r="X31" s="106">
        <f t="shared" si="29"/>
        <v>0.15175875307526837</v>
      </c>
      <c r="Y31" s="106">
        <v>806.17999267578102</v>
      </c>
      <c r="Z31" s="106">
        <v>797.10998535156205</v>
      </c>
      <c r="AA31" s="106">
        <v>0.89</v>
      </c>
      <c r="AB31" s="106">
        <f t="shared" si="30"/>
        <v>9.0700073242189774</v>
      </c>
      <c r="AC31" s="107">
        <f t="shared" si="31"/>
        <v>84.395757808977763</v>
      </c>
      <c r="AD31" s="159"/>
      <c r="AE31" s="106"/>
      <c r="AF31" s="106"/>
      <c r="AG31" s="106"/>
      <c r="AH31" s="106"/>
      <c r="AI31" s="158"/>
      <c r="AJ31" s="158"/>
      <c r="AK31" s="106" t="str">
        <f t="shared" si="32"/>
        <v>---</v>
      </c>
      <c r="AL31" s="103"/>
      <c r="AM31" s="103"/>
      <c r="AN31" s="103"/>
      <c r="AO31" s="103"/>
      <c r="AP31" s="103"/>
    </row>
    <row r="32" spans="1:42" ht="15.75" x14ac:dyDescent="0.25">
      <c r="A32" s="154" t="s">
        <v>94</v>
      </c>
      <c r="B32" s="155" t="s">
        <v>216</v>
      </c>
      <c r="C32" s="155" t="s">
        <v>217</v>
      </c>
      <c r="D32" s="156" t="s">
        <v>35</v>
      </c>
      <c r="E32" s="157"/>
      <c r="F32" s="106">
        <v>80.247</v>
      </c>
      <c r="G32" s="106">
        <v>266.47199999999998</v>
      </c>
      <c r="H32" s="106">
        <v>20.994</v>
      </c>
      <c r="I32" s="106">
        <v>176.411</v>
      </c>
      <c r="J32" s="106">
        <f t="shared" si="21"/>
        <v>0.2616172567198774</v>
      </c>
      <c r="K32" s="106">
        <f t="shared" si="22"/>
        <v>0.24144861708179605</v>
      </c>
      <c r="L32" s="106">
        <f t="shared" si="23"/>
        <v>0.46344860757399403</v>
      </c>
      <c r="M32" s="106">
        <f t="shared" si="24"/>
        <v>90.060999999999979</v>
      </c>
      <c r="N32" s="158">
        <v>1221.1590000000001</v>
      </c>
      <c r="O32" s="158">
        <v>181.96600000000001</v>
      </c>
      <c r="P32" s="106">
        <v>777.71002197265602</v>
      </c>
      <c r="Q32" s="105">
        <v>788.53997802734295</v>
      </c>
      <c r="R32" s="105">
        <v>784</v>
      </c>
      <c r="S32" s="103">
        <f t="shared" si="25"/>
        <v>10.829956054686932</v>
      </c>
      <c r="T32" s="103">
        <f t="shared" si="26"/>
        <v>6.2899780273439774</v>
      </c>
      <c r="U32" s="106">
        <f t="shared" si="27"/>
        <v>4.5399780273429542</v>
      </c>
      <c r="V32" s="106">
        <v>778.54998779296795</v>
      </c>
      <c r="W32" s="106">
        <f t="shared" si="28"/>
        <v>8.5599670410153976</v>
      </c>
      <c r="X32" s="106">
        <f t="shared" si="29"/>
        <v>0.10667024363546797</v>
      </c>
      <c r="Y32" s="106">
        <v>788.53997802734295</v>
      </c>
      <c r="Z32" s="106">
        <v>784.63000488281205</v>
      </c>
      <c r="AA32" s="106">
        <v>0.72099999999999997</v>
      </c>
      <c r="AB32" s="106">
        <f t="shared" si="30"/>
        <v>3.9099731445309089</v>
      </c>
      <c r="AC32" s="107">
        <f t="shared" si="31"/>
        <v>79.552011760704758</v>
      </c>
      <c r="AD32" s="159"/>
      <c r="AE32" s="106"/>
      <c r="AF32" s="106"/>
      <c r="AG32" s="106"/>
      <c r="AH32" s="106"/>
      <c r="AI32" s="158"/>
      <c r="AJ32" s="158"/>
      <c r="AK32" s="106" t="str">
        <f t="shared" si="32"/>
        <v>---</v>
      </c>
      <c r="AL32" s="103"/>
      <c r="AM32" s="103"/>
      <c r="AN32" s="103"/>
      <c r="AO32" s="103"/>
      <c r="AP32" s="103"/>
    </row>
    <row r="33" spans="1:42" s="35" customFormat="1" ht="21" x14ac:dyDescent="0.35">
      <c r="A33" s="160" t="s">
        <v>95</v>
      </c>
      <c r="B33" s="161"/>
      <c r="C33" s="161"/>
      <c r="D33" s="162"/>
      <c r="E33" s="163"/>
      <c r="F33" s="164"/>
      <c r="G33" s="164"/>
      <c r="H33" s="164"/>
      <c r="I33" s="164"/>
      <c r="J33" s="164"/>
      <c r="K33" s="164"/>
      <c r="L33" s="164"/>
      <c r="M33" s="164"/>
      <c r="N33" s="165"/>
      <c r="O33" s="165"/>
      <c r="P33" s="164"/>
      <c r="Q33" s="166"/>
      <c r="R33" s="166"/>
      <c r="S33" s="167"/>
      <c r="T33" s="167"/>
      <c r="U33" s="164"/>
      <c r="V33" s="164"/>
      <c r="W33" s="164"/>
      <c r="X33" s="164"/>
      <c r="Y33" s="164"/>
      <c r="Z33" s="164"/>
      <c r="AA33" s="164"/>
      <c r="AB33" s="164"/>
      <c r="AC33" s="168"/>
      <c r="AD33" s="164"/>
      <c r="AE33" s="164"/>
      <c r="AF33" s="164"/>
      <c r="AG33" s="164"/>
      <c r="AH33" s="164"/>
      <c r="AI33" s="165"/>
      <c r="AJ33" s="165"/>
      <c r="AK33" s="164"/>
      <c r="AL33" s="167"/>
      <c r="AM33" s="167"/>
      <c r="AN33" s="167"/>
      <c r="AO33" s="167"/>
      <c r="AP33" s="167"/>
    </row>
    <row r="34" spans="1:42" ht="15.75" x14ac:dyDescent="0.25">
      <c r="A34" s="154" t="s">
        <v>96</v>
      </c>
      <c r="B34" s="155" t="s">
        <v>218</v>
      </c>
      <c r="C34" s="155" t="s">
        <v>219</v>
      </c>
      <c r="D34" s="156" t="s">
        <v>39</v>
      </c>
      <c r="E34" s="157"/>
      <c r="F34" s="106">
        <v>1177.92</v>
      </c>
      <c r="G34" s="106">
        <v>75.94</v>
      </c>
      <c r="H34" s="106">
        <v>1051.4100000000001</v>
      </c>
      <c r="I34" s="106">
        <v>165.16</v>
      </c>
      <c r="J34" s="106">
        <f>H34/F34</f>
        <v>0.8925988182559087</v>
      </c>
      <c r="K34" s="106">
        <f>N34/(PI()*(F34/2)^2)</f>
        <v>0.8776222639831055</v>
      </c>
      <c r="L34" s="106">
        <f>(4*PI()*N34)/(O34^2)</f>
        <v>0.9659215602147565</v>
      </c>
      <c r="M34" s="106"/>
      <c r="N34" s="158">
        <v>956376.96</v>
      </c>
      <c r="O34" s="158">
        <v>3527.35</v>
      </c>
      <c r="P34" s="106">
        <v>1697.59997558593</v>
      </c>
      <c r="Q34" s="105">
        <v>1898.15002441406</v>
      </c>
      <c r="R34" s="105">
        <v>1794.43005371093</v>
      </c>
      <c r="S34" s="103">
        <f>Q34-P34</f>
        <v>200.55004882813</v>
      </c>
      <c r="T34" s="103">
        <f>R34-P34</f>
        <v>96.830078125</v>
      </c>
      <c r="U34" s="106">
        <f>Q34-R34</f>
        <v>103.71997070313</v>
      </c>
      <c r="V34" s="106">
        <v>1701.81005859375</v>
      </c>
      <c r="W34" s="106">
        <f>((R34+Q34)/2)-P34</f>
        <v>148.690063476565</v>
      </c>
      <c r="X34" s="106">
        <f>W34/F34</f>
        <v>0.12623103731710558</v>
      </c>
      <c r="Y34" s="106">
        <v>1898.15002441406</v>
      </c>
      <c r="Z34" s="106">
        <v>1717.46997070312</v>
      </c>
      <c r="AA34" s="106">
        <v>315.83100000000002</v>
      </c>
      <c r="AB34" s="106">
        <f>Y34-Z34</f>
        <v>180.68005371094</v>
      </c>
      <c r="AC34" s="107">
        <f>DEGREES(ATAN(AB34/AA34))</f>
        <v>29.772935577030665</v>
      </c>
      <c r="AD34" s="159"/>
      <c r="AE34" s="106"/>
      <c r="AF34" s="106"/>
      <c r="AG34" s="106"/>
      <c r="AH34" s="106"/>
      <c r="AI34" s="158"/>
      <c r="AJ34" s="158"/>
      <c r="AK34" s="106" t="str">
        <f>IF(OR($D34="Spatter",$D34="Scoria Cone"),(4*PI()*AI34)/(AJ34*AJ34),"---")</f>
        <v>---</v>
      </c>
      <c r="AL34" s="103"/>
      <c r="AM34" s="103"/>
      <c r="AN34" s="103"/>
      <c r="AO34" s="103"/>
      <c r="AP34" s="103"/>
    </row>
    <row r="35" spans="1:42" s="33" customFormat="1" ht="15.75" x14ac:dyDescent="0.25">
      <c r="A35" s="160" t="s">
        <v>97</v>
      </c>
      <c r="B35" s="169"/>
      <c r="C35" s="169"/>
      <c r="D35" s="170"/>
      <c r="E35" s="171"/>
      <c r="F35" s="152"/>
      <c r="G35" s="152"/>
      <c r="H35" s="152"/>
      <c r="I35" s="152"/>
      <c r="J35" s="152"/>
      <c r="K35" s="152"/>
      <c r="L35" s="152"/>
      <c r="M35" s="152"/>
      <c r="N35" s="172"/>
      <c r="O35" s="172"/>
      <c r="P35" s="152"/>
      <c r="Q35" s="151"/>
      <c r="R35" s="151"/>
      <c r="S35" s="149"/>
      <c r="T35" s="149"/>
      <c r="U35" s="152"/>
      <c r="V35" s="152"/>
      <c r="W35" s="152"/>
      <c r="X35" s="152"/>
      <c r="Y35" s="152"/>
      <c r="Z35" s="152"/>
      <c r="AA35" s="152"/>
      <c r="AB35" s="152"/>
      <c r="AC35" s="153"/>
      <c r="AD35" s="152"/>
      <c r="AE35" s="152"/>
      <c r="AF35" s="152"/>
      <c r="AG35" s="152"/>
      <c r="AH35" s="152"/>
      <c r="AI35" s="172"/>
      <c r="AJ35" s="172"/>
      <c r="AK35" s="152"/>
      <c r="AL35" s="149"/>
      <c r="AM35" s="149"/>
      <c r="AN35" s="149"/>
      <c r="AO35" s="149"/>
      <c r="AP35" s="149"/>
    </row>
    <row r="36" spans="1:42" ht="15.75" x14ac:dyDescent="0.25">
      <c r="A36" s="154" t="s">
        <v>98</v>
      </c>
      <c r="B36" s="155" t="s">
        <v>220</v>
      </c>
      <c r="C36" s="155" t="s">
        <v>221</v>
      </c>
      <c r="D36" s="156" t="s">
        <v>39</v>
      </c>
      <c r="E36" s="157"/>
      <c r="F36" s="106">
        <v>640.9</v>
      </c>
      <c r="G36" s="106">
        <v>122.9</v>
      </c>
      <c r="H36" s="106">
        <v>569</v>
      </c>
      <c r="I36" s="106">
        <v>33</v>
      </c>
      <c r="J36" s="106">
        <f>H36/F36</f>
        <v>0.88781401154626305</v>
      </c>
      <c r="K36" s="106">
        <f>N36/(PI()*(F36/2)^2)</f>
        <v>0.84402138785652669</v>
      </c>
      <c r="L36" s="106">
        <f>(4*PI()*N36)/(O36^2)</f>
        <v>0.96160872898568517</v>
      </c>
      <c r="M36" s="106"/>
      <c r="N36" s="158">
        <v>272285.09999999998</v>
      </c>
      <c r="O36" s="158">
        <v>1886.33</v>
      </c>
      <c r="P36" s="106">
        <v>86.137100219726506</v>
      </c>
      <c r="Q36" s="105">
        <v>158.91818237304599</v>
      </c>
      <c r="R36" s="105">
        <v>106.907089233398</v>
      </c>
      <c r="S36" s="103">
        <f>Q36-P36</f>
        <v>72.781082153319488</v>
      </c>
      <c r="T36" s="103">
        <f>R36-P36</f>
        <v>20.769989013671491</v>
      </c>
      <c r="U36" s="106">
        <f>Q36-R36</f>
        <v>52.011093139647997</v>
      </c>
      <c r="V36" s="106">
        <v>87.907089233398395</v>
      </c>
      <c r="W36" s="106">
        <f>((R36+Q36)/2)-P36</f>
        <v>46.775535583495497</v>
      </c>
      <c r="X36" s="106">
        <f>W36/F36</f>
        <v>7.298414040177173E-2</v>
      </c>
      <c r="Y36" s="106">
        <v>158.91818237304599</v>
      </c>
      <c r="Z36" s="106">
        <v>97.438171386718693</v>
      </c>
      <c r="AA36" s="106">
        <v>106.851</v>
      </c>
      <c r="AB36" s="106">
        <f t="shared" ref="AB36:AB37" si="33">Y36-Z36</f>
        <v>61.480010986327301</v>
      </c>
      <c r="AC36" s="107">
        <f t="shared" ref="AC36:AC37" si="34">DEGREES(ATAN(AB36/AA36))</f>
        <v>29.915294963427954</v>
      </c>
      <c r="AD36" s="159"/>
      <c r="AE36" s="106"/>
      <c r="AF36" s="106"/>
      <c r="AG36" s="106"/>
      <c r="AH36" s="106"/>
      <c r="AI36" s="158"/>
      <c r="AJ36" s="158"/>
      <c r="AK36" s="106" t="str">
        <f>IF(OR($D36="Spatter",$D36="Scoria Cone"),(4*PI()*AI36)/(AJ36*AJ36),"---")</f>
        <v>---</v>
      </c>
      <c r="AL36" s="103"/>
      <c r="AM36" s="103"/>
      <c r="AN36" s="103"/>
      <c r="AO36" s="103"/>
      <c r="AP36" s="103"/>
    </row>
    <row r="37" spans="1:42" ht="15.75" x14ac:dyDescent="0.25">
      <c r="A37" s="154" t="s">
        <v>99</v>
      </c>
      <c r="B37" s="155" t="s">
        <v>222</v>
      </c>
      <c r="C37" s="155" t="s">
        <v>223</v>
      </c>
      <c r="D37" s="156" t="s">
        <v>39</v>
      </c>
      <c r="E37" s="157"/>
      <c r="F37" s="106">
        <v>542.9</v>
      </c>
      <c r="G37" s="106">
        <v>65.5</v>
      </c>
      <c r="H37" s="106">
        <v>464.5</v>
      </c>
      <c r="I37" s="106">
        <v>154.4</v>
      </c>
      <c r="J37" s="106">
        <f>H37/F37</f>
        <v>0.85559034813041079</v>
      </c>
      <c r="K37" s="106">
        <f>N37/(PI()*(F37/2)^2)</f>
        <v>0.80292903717011699</v>
      </c>
      <c r="L37" s="106">
        <f>(4*PI()*N37)/(O37^2)</f>
        <v>0.96050920880129198</v>
      </c>
      <c r="M37" s="106"/>
      <c r="N37" s="158">
        <v>185868.9</v>
      </c>
      <c r="O37" s="158">
        <v>1559.4</v>
      </c>
      <c r="P37" s="106">
        <v>92.729583740234304</v>
      </c>
      <c r="Q37" s="105">
        <v>115.16958618164</v>
      </c>
      <c r="R37" s="105">
        <v>100.249588012695</v>
      </c>
      <c r="S37" s="103">
        <f>Q37-P37</f>
        <v>22.440002441405696</v>
      </c>
      <c r="T37" s="103">
        <f>R37-P37</f>
        <v>7.5200042724606959</v>
      </c>
      <c r="U37" s="106">
        <f>Q37-R37</f>
        <v>14.919998168945</v>
      </c>
      <c r="V37" s="106">
        <v>93.589584350585895</v>
      </c>
      <c r="W37" s="106">
        <f>((R37+Q37)/2)-P37</f>
        <v>14.980003356933196</v>
      </c>
      <c r="X37" s="106">
        <f>W37/F37</f>
        <v>2.7592564665561238E-2</v>
      </c>
      <c r="Y37" s="106">
        <v>114.85958862304599</v>
      </c>
      <c r="Z37" s="106">
        <v>95.07958984375</v>
      </c>
      <c r="AA37" s="106">
        <v>46.725000000000001</v>
      </c>
      <c r="AB37" s="106">
        <f t="shared" si="33"/>
        <v>19.779998779295994</v>
      </c>
      <c r="AC37" s="107">
        <f t="shared" si="34"/>
        <v>22.944298865562111</v>
      </c>
      <c r="AD37" s="159"/>
      <c r="AE37" s="106"/>
      <c r="AF37" s="106"/>
      <c r="AG37" s="106"/>
      <c r="AH37" s="106"/>
      <c r="AI37" s="158"/>
      <c r="AJ37" s="158"/>
      <c r="AK37" s="106" t="str">
        <f>IF(OR($D37="Spatter",$D37="Scoria Cone"),(4*PI()*AI37)/(AJ37*AJ37),"---")</f>
        <v>---</v>
      </c>
      <c r="AL37" s="103"/>
      <c r="AM37" s="103"/>
      <c r="AN37" s="103"/>
      <c r="AO37" s="103"/>
      <c r="AP37" s="103"/>
    </row>
    <row r="38" spans="1:42" s="33" customFormat="1" ht="15.75" x14ac:dyDescent="0.25">
      <c r="A38" s="160" t="s">
        <v>100</v>
      </c>
      <c r="B38" s="169"/>
      <c r="C38" s="169"/>
      <c r="D38" s="170"/>
      <c r="E38" s="171"/>
      <c r="F38" s="152"/>
      <c r="G38" s="152"/>
      <c r="H38" s="152"/>
      <c r="I38" s="152"/>
      <c r="J38" s="152"/>
      <c r="K38" s="152"/>
      <c r="L38" s="152"/>
      <c r="M38" s="152"/>
      <c r="N38" s="172"/>
      <c r="O38" s="172"/>
      <c r="P38" s="152"/>
      <c r="Q38" s="151"/>
      <c r="R38" s="151"/>
      <c r="S38" s="149"/>
      <c r="T38" s="149"/>
      <c r="U38" s="152"/>
      <c r="V38" s="152"/>
      <c r="W38" s="152"/>
      <c r="X38" s="152"/>
      <c r="Y38" s="152"/>
      <c r="Z38" s="152"/>
      <c r="AA38" s="152"/>
      <c r="AB38" s="152"/>
      <c r="AC38" s="153"/>
      <c r="AD38" s="152"/>
      <c r="AE38" s="152"/>
      <c r="AF38" s="152"/>
      <c r="AG38" s="152"/>
      <c r="AH38" s="152"/>
      <c r="AI38" s="172"/>
      <c r="AJ38" s="172"/>
      <c r="AK38" s="152"/>
      <c r="AL38" s="149"/>
      <c r="AM38" s="149"/>
      <c r="AN38" s="149"/>
      <c r="AO38" s="149"/>
      <c r="AP38" s="149"/>
    </row>
    <row r="39" spans="1:42" ht="15.75" x14ac:dyDescent="0.25">
      <c r="A39" s="154" t="s">
        <v>101</v>
      </c>
      <c r="B39" s="155" t="s">
        <v>224</v>
      </c>
      <c r="C39" s="155" t="s">
        <v>225</v>
      </c>
      <c r="D39" s="156" t="s">
        <v>39</v>
      </c>
      <c r="E39" s="157"/>
      <c r="F39" s="106">
        <v>1666.4</v>
      </c>
      <c r="G39" s="106">
        <v>162.1</v>
      </c>
      <c r="H39" s="106">
        <v>1471.3</v>
      </c>
      <c r="I39" s="106">
        <v>71.599999999999994</v>
      </c>
      <c r="J39" s="106">
        <f>H39/F39</f>
        <v>0.88292126740278432</v>
      </c>
      <c r="K39" s="106">
        <f>N39/(PI()*(F39/2)^2)</f>
        <v>0.85602207386511997</v>
      </c>
      <c r="L39" s="106">
        <f>(4*PI()*N39)/(O39^2)</f>
        <v>0.97853449554220628</v>
      </c>
      <c r="M39" s="106"/>
      <c r="N39" s="158">
        <v>1866952.889</v>
      </c>
      <c r="O39" s="158">
        <v>4896.4750000000004</v>
      </c>
      <c r="P39" s="106">
        <v>4333.72998046875</v>
      </c>
      <c r="Q39" s="105">
        <v>4853.6298828125</v>
      </c>
      <c r="R39" s="105">
        <v>4689.27978515625</v>
      </c>
      <c r="S39" s="103">
        <f>Q39-P39</f>
        <v>519.89990234375</v>
      </c>
      <c r="T39" s="103">
        <f>R39-P39</f>
        <v>355.5498046875</v>
      </c>
      <c r="U39" s="106">
        <f>Q39-R39</f>
        <v>164.35009765625</v>
      </c>
      <c r="V39" s="106">
        <v>4338.35986328125</v>
      </c>
      <c r="W39" s="106">
        <f>((R39+Q39)/2)-P39</f>
        <v>437.724853515625</v>
      </c>
      <c r="X39" s="106">
        <f>W39/F39</f>
        <v>0.26267694041984219</v>
      </c>
      <c r="Y39" s="106">
        <v>4853.669921875</v>
      </c>
      <c r="Z39" s="106">
        <v>4352.490234375</v>
      </c>
      <c r="AA39" s="106">
        <v>466.3</v>
      </c>
      <c r="AB39" s="106">
        <f>Y39-Z39</f>
        <v>501.1796875</v>
      </c>
      <c r="AC39" s="107">
        <f>DEGREES(ATAN(AB39/AA39))</f>
        <v>47.064739703918363</v>
      </c>
      <c r="AD39" s="159"/>
      <c r="AE39" s="106"/>
      <c r="AF39" s="106"/>
      <c r="AG39" s="106"/>
      <c r="AH39" s="106"/>
      <c r="AI39" s="158"/>
      <c r="AJ39" s="158"/>
      <c r="AK39" s="106" t="str">
        <f>IF(OR($D39="Spatter",$D39="Scoria Cone"),(4*PI()*AI39)/(AJ39*AJ39),"---")</f>
        <v>---</v>
      </c>
      <c r="AL39" s="103"/>
      <c r="AM39" s="103"/>
      <c r="AN39" s="103"/>
      <c r="AO39" s="103"/>
      <c r="AP39" s="103"/>
    </row>
    <row r="40" spans="1:42" s="35" customFormat="1" ht="21" x14ac:dyDescent="0.35">
      <c r="A40" s="160" t="s">
        <v>102</v>
      </c>
      <c r="B40" s="161"/>
      <c r="C40" s="161"/>
      <c r="D40" s="162"/>
      <c r="E40" s="163"/>
      <c r="F40" s="164"/>
      <c r="G40" s="164"/>
      <c r="H40" s="164"/>
      <c r="I40" s="164"/>
      <c r="J40" s="164"/>
      <c r="K40" s="164"/>
      <c r="L40" s="164"/>
      <c r="M40" s="164"/>
      <c r="N40" s="165"/>
      <c r="O40" s="165"/>
      <c r="P40" s="164"/>
      <c r="Q40" s="166"/>
      <c r="R40" s="166"/>
      <c r="S40" s="167"/>
      <c r="T40" s="167"/>
      <c r="U40" s="164"/>
      <c r="V40" s="164"/>
      <c r="W40" s="164"/>
      <c r="X40" s="164"/>
      <c r="Y40" s="164"/>
      <c r="Z40" s="164"/>
      <c r="AA40" s="164"/>
      <c r="AB40" s="164"/>
      <c r="AC40" s="168"/>
      <c r="AD40" s="164"/>
      <c r="AE40" s="164"/>
      <c r="AF40" s="164"/>
      <c r="AG40" s="164"/>
      <c r="AH40" s="164"/>
      <c r="AI40" s="165"/>
      <c r="AJ40" s="165"/>
      <c r="AK40" s="164"/>
      <c r="AL40" s="167"/>
      <c r="AM40" s="167"/>
      <c r="AN40" s="167"/>
      <c r="AO40" s="167"/>
      <c r="AP40" s="167"/>
    </row>
    <row r="41" spans="1:42" ht="15.75" x14ac:dyDescent="0.25">
      <c r="A41" s="154" t="s">
        <v>103</v>
      </c>
      <c r="B41" s="155" t="s">
        <v>226</v>
      </c>
      <c r="C41" s="155" t="s">
        <v>227</v>
      </c>
      <c r="D41" s="156" t="s">
        <v>104</v>
      </c>
      <c r="E41" s="157"/>
      <c r="F41" s="106">
        <v>280.12799999999999</v>
      </c>
      <c r="G41" s="106">
        <v>73.787000000000006</v>
      </c>
      <c r="H41" s="106">
        <v>245.87100000000001</v>
      </c>
      <c r="I41" s="106">
        <v>163.358</v>
      </c>
      <c r="J41" s="106">
        <f>H41/F41</f>
        <v>0.87770947566826596</v>
      </c>
      <c r="K41" s="106">
        <f>N41/(PI()*(F41/2)^2)</f>
        <v>0.86370789863499398</v>
      </c>
      <c r="L41" s="106">
        <f>(4*PI()*N41)/(O41^2)</f>
        <v>0.98533346396515309</v>
      </c>
      <c r="M41" s="106"/>
      <c r="N41" s="158">
        <v>53231.635999999999</v>
      </c>
      <c r="O41" s="158">
        <v>823.94500000000005</v>
      </c>
      <c r="P41" s="106">
        <v>2092.14990234375</v>
      </c>
      <c r="Q41" s="105">
        <v>2137.11010742187</v>
      </c>
      <c r="R41" s="105">
        <v>2113.71997070312</v>
      </c>
      <c r="S41" s="103">
        <f>Q41-P41</f>
        <v>44.960205078119998</v>
      </c>
      <c r="T41" s="103">
        <f>R41-P41</f>
        <v>21.570068359369998</v>
      </c>
      <c r="U41" s="106">
        <f>Q41-R41</f>
        <v>23.39013671875</v>
      </c>
      <c r="V41" s="106">
        <v>2093.82006835937</v>
      </c>
      <c r="W41" s="106">
        <f>((R41+Q41)/2)-P41</f>
        <v>33.265136718744998</v>
      </c>
      <c r="X41" s="106">
        <f>W41/F41</f>
        <v>0.11874977409878698</v>
      </c>
      <c r="Y41" s="106">
        <v>2137.11010742187</v>
      </c>
      <c r="Z41" s="106">
        <v>2094.86010742187</v>
      </c>
      <c r="AA41" s="106">
        <v>117.658</v>
      </c>
      <c r="AB41" s="106">
        <f t="shared" ref="AB41:AB43" si="35">Y41-Z41</f>
        <v>42.25</v>
      </c>
      <c r="AC41" s="107">
        <f t="shared" ref="AC41:AC43" si="36">DEGREES(ATAN(AB41/AA41))</f>
        <v>19.752787216481764</v>
      </c>
      <c r="AD41" s="159"/>
      <c r="AE41" s="106">
        <v>745.37400000000002</v>
      </c>
      <c r="AF41" s="106">
        <v>63.503999999999998</v>
      </c>
      <c r="AG41" s="106"/>
      <c r="AH41" s="106"/>
      <c r="AI41" s="158">
        <v>356237.16</v>
      </c>
      <c r="AJ41" s="158">
        <v>2176.5839999999998</v>
      </c>
      <c r="AK41" s="106">
        <f>IF(OR($D41="Spatter",$D41="Scoria Cone"),(4*PI()*AI41)/(AJ41*AJ41),"---")</f>
        <v>0.94492691428342868</v>
      </c>
      <c r="AL41" s="103">
        <v>2133.36010742187</v>
      </c>
      <c r="AM41" s="103">
        <v>2027.06005859375</v>
      </c>
      <c r="AN41" s="103">
        <v>250.43199999999999</v>
      </c>
      <c r="AO41" s="103">
        <f t="shared" ref="AO41:AO43" si="37">AL41-AM41</f>
        <v>106.30004882812</v>
      </c>
      <c r="AP41" s="103">
        <f t="shared" ref="AP41:AP43" si="38">DEGREES(ATAN(AO41/AN41))</f>
        <v>22.999606786842072</v>
      </c>
    </row>
    <row r="42" spans="1:42" ht="15.75" x14ac:dyDescent="0.25">
      <c r="A42" s="154" t="s">
        <v>105</v>
      </c>
      <c r="B42" s="155" t="s">
        <v>228</v>
      </c>
      <c r="C42" s="155" t="s">
        <v>229</v>
      </c>
      <c r="D42" s="156" t="s">
        <v>104</v>
      </c>
      <c r="E42" s="157"/>
      <c r="F42" s="106">
        <v>135.25399999999999</v>
      </c>
      <c r="G42" s="106">
        <v>53.44</v>
      </c>
      <c r="H42" s="106">
        <v>124.678</v>
      </c>
      <c r="I42" s="106">
        <v>143.47399999999999</v>
      </c>
      <c r="J42" s="106">
        <f>H42/F42</f>
        <v>0.92180637910893581</v>
      </c>
      <c r="K42" s="106">
        <f>N42/(PI()*(F42/2)^2)</f>
        <v>0.89848902879418502</v>
      </c>
      <c r="L42" s="106">
        <f>(4*PI()*N42)/(O42^2)</f>
        <v>0.97386008775246635</v>
      </c>
      <c r="M42" s="106"/>
      <c r="N42" s="158">
        <v>12909.306</v>
      </c>
      <c r="O42" s="158">
        <v>408.13900000000001</v>
      </c>
      <c r="P42" s="106">
        <v>2044.06005859375</v>
      </c>
      <c r="Q42" s="105">
        <v>2063.8701171875</v>
      </c>
      <c r="R42" s="105">
        <v>2044</v>
      </c>
      <c r="S42" s="103">
        <f>Q42-P42</f>
        <v>19.81005859375</v>
      </c>
      <c r="T42" s="103">
        <f>R42-P42</f>
        <v>-6.005859375E-2</v>
      </c>
      <c r="U42" s="106">
        <f>Q42-R42</f>
        <v>19.8701171875</v>
      </c>
      <c r="V42" s="106">
        <v>2053.080078125</v>
      </c>
      <c r="W42" s="106">
        <f>((R42+Q42)/2)-P42</f>
        <v>9.875</v>
      </c>
      <c r="X42" s="106">
        <f>W42/F42</f>
        <v>7.3010779718159918E-2</v>
      </c>
      <c r="Y42" s="106">
        <v>2063.8701171875</v>
      </c>
      <c r="Z42" s="106">
        <v>2044</v>
      </c>
      <c r="AA42" s="106">
        <v>115.871</v>
      </c>
      <c r="AB42" s="106">
        <f t="shared" si="35"/>
        <v>19.8701171875</v>
      </c>
      <c r="AC42" s="107">
        <f t="shared" si="36"/>
        <v>9.730709132991775</v>
      </c>
      <c r="AD42" s="159"/>
      <c r="AE42" s="106">
        <v>475.56400000000002</v>
      </c>
      <c r="AF42" s="106">
        <v>81.989000000000004</v>
      </c>
      <c r="AG42" s="106"/>
      <c r="AH42" s="106"/>
      <c r="AI42" s="158">
        <v>164746.29800000001</v>
      </c>
      <c r="AJ42" s="158">
        <v>1458.4490000000001</v>
      </c>
      <c r="AK42" s="106">
        <f>IF(OR($D42="Spatter",$D42="Scoria Cone"),(4*PI()*AI42)/(AJ42*AJ42),"---")</f>
        <v>0.97329173252644396</v>
      </c>
      <c r="AL42" s="103">
        <v>2059.61010742187</v>
      </c>
      <c r="AM42" s="103">
        <v>1984.15002441406</v>
      </c>
      <c r="AN42" s="103">
        <v>188.596</v>
      </c>
      <c r="AO42" s="103">
        <f t="shared" si="37"/>
        <v>75.460083007809999</v>
      </c>
      <c r="AP42" s="103">
        <f t="shared" si="38"/>
        <v>21.807087997376815</v>
      </c>
    </row>
    <row r="43" spans="1:42" ht="15.75" x14ac:dyDescent="0.25">
      <c r="A43" s="154" t="s">
        <v>106</v>
      </c>
      <c r="B43" s="155" t="s">
        <v>230</v>
      </c>
      <c r="C43" s="155" t="s">
        <v>231</v>
      </c>
      <c r="D43" s="156" t="s">
        <v>104</v>
      </c>
      <c r="E43" s="157"/>
      <c r="F43" s="106">
        <v>247.649</v>
      </c>
      <c r="G43" s="106">
        <v>175.35</v>
      </c>
      <c r="H43" s="106">
        <v>209.893</v>
      </c>
      <c r="I43" s="106">
        <v>84.834999999999994</v>
      </c>
      <c r="J43" s="106">
        <f>H43/F43</f>
        <v>0.84754228767327955</v>
      </c>
      <c r="K43" s="106">
        <f>N43/(PI()*(F43/2)^2)</f>
        <v>0.87678474796538408</v>
      </c>
      <c r="L43" s="106">
        <f>(4*PI()*N43)/(O43^2)</f>
        <v>0.96973896582263808</v>
      </c>
      <c r="M43" s="106"/>
      <c r="N43" s="158">
        <v>42233.398000000001</v>
      </c>
      <c r="O43" s="158">
        <v>739.78499999999997</v>
      </c>
      <c r="P43" s="106">
        <v>2052.80004882812</v>
      </c>
      <c r="Q43" s="105">
        <v>2106.89990234375</v>
      </c>
      <c r="R43" s="105">
        <v>2066.330078125</v>
      </c>
      <c r="S43" s="103">
        <f>Q43-P43</f>
        <v>54.099853515630002</v>
      </c>
      <c r="T43" s="103">
        <f>R43-P43</f>
        <v>13.530029296880002</v>
      </c>
      <c r="U43" s="106">
        <f>Q43-R43</f>
        <v>40.56982421875</v>
      </c>
      <c r="V43" s="106">
        <v>2057.78002929687</v>
      </c>
      <c r="W43" s="106">
        <f>((R43+Q43)/2)-P43</f>
        <v>33.814941406255002</v>
      </c>
      <c r="X43" s="106">
        <f>W43/F43</f>
        <v>0.13654382374350391</v>
      </c>
      <c r="Y43" s="106">
        <v>2106.89990234375</v>
      </c>
      <c r="Z43" s="106">
        <v>2061.05004882812</v>
      </c>
      <c r="AA43" s="106">
        <v>105.16200000000001</v>
      </c>
      <c r="AB43" s="106">
        <f t="shared" si="35"/>
        <v>45.849853515630002</v>
      </c>
      <c r="AC43" s="107">
        <f t="shared" si="36"/>
        <v>23.556845291102761</v>
      </c>
      <c r="AD43" s="159"/>
      <c r="AE43" s="106">
        <v>518.50800000000004</v>
      </c>
      <c r="AF43" s="106">
        <v>185.518</v>
      </c>
      <c r="AG43" s="106"/>
      <c r="AH43" s="106"/>
      <c r="AI43" s="158">
        <v>189995.59</v>
      </c>
      <c r="AJ43" s="158">
        <v>1645.133</v>
      </c>
      <c r="AK43" s="106">
        <f>IF(OR($D43="Spatter",$D43="Scoria Cone"),(4*PI()*AI43)/(AJ43*AJ43),"---")</f>
        <v>0.88216811490179281</v>
      </c>
      <c r="AL43" s="103">
        <v>2106.89990234375</v>
      </c>
      <c r="AM43" s="103">
        <v>2074.48999023437</v>
      </c>
      <c r="AN43" s="103">
        <v>92.540999999999997</v>
      </c>
      <c r="AO43" s="103">
        <f t="shared" si="37"/>
        <v>32.409912109380002</v>
      </c>
      <c r="AP43" s="103">
        <f t="shared" si="38"/>
        <v>19.301386914083878</v>
      </c>
    </row>
    <row r="44" spans="1:42" s="35" customFormat="1" ht="21" x14ac:dyDescent="0.35">
      <c r="A44" s="160" t="s">
        <v>107</v>
      </c>
      <c r="B44" s="161"/>
      <c r="C44" s="161"/>
      <c r="D44" s="162"/>
      <c r="E44" s="163"/>
      <c r="F44" s="164"/>
      <c r="G44" s="164"/>
      <c r="H44" s="164"/>
      <c r="I44" s="164"/>
      <c r="J44" s="164"/>
      <c r="K44" s="164"/>
      <c r="L44" s="164"/>
      <c r="M44" s="164"/>
      <c r="N44" s="165"/>
      <c r="O44" s="165"/>
      <c r="P44" s="164"/>
      <c r="Q44" s="166"/>
      <c r="R44" s="166"/>
      <c r="S44" s="167"/>
      <c r="T44" s="167"/>
      <c r="U44" s="164"/>
      <c r="V44" s="164"/>
      <c r="W44" s="164"/>
      <c r="X44" s="164"/>
      <c r="Y44" s="164"/>
      <c r="Z44" s="164"/>
      <c r="AA44" s="164"/>
      <c r="AB44" s="164"/>
      <c r="AC44" s="168"/>
      <c r="AD44" s="164"/>
      <c r="AE44" s="164"/>
      <c r="AF44" s="164"/>
      <c r="AG44" s="164"/>
      <c r="AH44" s="164"/>
      <c r="AI44" s="165"/>
      <c r="AJ44" s="165"/>
      <c r="AK44" s="164"/>
      <c r="AL44" s="167"/>
      <c r="AM44" s="167"/>
      <c r="AN44" s="167"/>
      <c r="AO44" s="167"/>
      <c r="AP44" s="167"/>
    </row>
    <row r="45" spans="1:42" ht="15.75" x14ac:dyDescent="0.25">
      <c r="A45" s="154" t="s">
        <v>108</v>
      </c>
      <c r="B45" s="155" t="s">
        <v>242</v>
      </c>
      <c r="C45" s="155" t="s">
        <v>243</v>
      </c>
      <c r="D45" s="156" t="s">
        <v>58</v>
      </c>
      <c r="E45" s="157"/>
      <c r="F45" s="106">
        <v>42.3</v>
      </c>
      <c r="G45" s="106">
        <v>129.69999999999999</v>
      </c>
      <c r="H45" s="106">
        <v>39.5</v>
      </c>
      <c r="I45" s="106">
        <v>219</v>
      </c>
      <c r="J45" s="106">
        <f t="shared" ref="J45:J51" si="39">H45/F45</f>
        <v>0.93380614657210403</v>
      </c>
      <c r="K45" s="106">
        <f t="shared" ref="K45:K51" si="40">N45/(PI()*(F45/2)^2)</f>
        <v>0.85049148202218017</v>
      </c>
      <c r="L45" s="106">
        <f t="shared" ref="L45:L51" si="41">(4*PI()*N45)/(O45^2)</f>
        <v>0.64836736011481566</v>
      </c>
      <c r="M45" s="106"/>
      <c r="N45" s="158">
        <v>1195.2</v>
      </c>
      <c r="O45" s="158">
        <v>152.19999999999999</v>
      </c>
      <c r="P45" s="106">
        <v>1108.2470703125</v>
      </c>
      <c r="Q45" s="105">
        <v>1123.63940429687</v>
      </c>
      <c r="R45" s="105">
        <v>1110.58020019531</v>
      </c>
      <c r="S45" s="103">
        <f t="shared" ref="S45:S51" si="42">Q45-P45</f>
        <v>15.392333984369998</v>
      </c>
      <c r="T45" s="103">
        <f t="shared" ref="T45:T51" si="43">R45-P45</f>
        <v>2.3331298828099989</v>
      </c>
      <c r="U45" s="106">
        <f t="shared" ref="U45:U51" si="44">Q45-R45</f>
        <v>13.059204101559999</v>
      </c>
      <c r="V45" s="106">
        <v>1109.11987304687</v>
      </c>
      <c r="W45" s="106">
        <f t="shared" ref="W45:W51" si="45">((R45+Q45)/2)-P45</f>
        <v>8.862731933590112</v>
      </c>
      <c r="X45" s="106">
        <f t="shared" ref="X45:X51" si="46">W45/F45</f>
        <v>0.2095208494938561</v>
      </c>
      <c r="Y45" s="106">
        <v>1123.63940429687</v>
      </c>
      <c r="Z45" s="106">
        <v>1109.94604492187</v>
      </c>
      <c r="AA45" s="106">
        <v>16.042999999999999</v>
      </c>
      <c r="AB45" s="106">
        <f t="shared" ref="AB45:AB46" si="47">Y45-Z45</f>
        <v>13.693359375</v>
      </c>
      <c r="AC45" s="107">
        <f t="shared" ref="AC45:AC46" si="48">DEGREES(ATAN(AB45/AA45))</f>
        <v>40.48211807220796</v>
      </c>
      <c r="AD45" s="159"/>
      <c r="AE45" s="106">
        <v>83.225999999999999</v>
      </c>
      <c r="AF45" s="106">
        <v>124.895</v>
      </c>
      <c r="AG45" s="106"/>
      <c r="AH45" s="106"/>
      <c r="AI45" s="158">
        <v>4720.5870000000004</v>
      </c>
      <c r="AJ45" s="158">
        <v>247.41200000000001</v>
      </c>
      <c r="AK45" s="106">
        <f t="shared" ref="AK45:AK51" si="49">IF(OR($D45="Spatter",$D45="Scoria Cone"),(4*PI()*AI45)/(AJ45*AJ45),"---")</f>
        <v>0.96909053097795328</v>
      </c>
      <c r="AL45" s="103">
        <v>1126.23522949218</v>
      </c>
      <c r="AM45" s="103">
        <v>1123.63940429687</v>
      </c>
      <c r="AN45" s="103">
        <v>9.1470000000000002</v>
      </c>
      <c r="AO45" s="103">
        <f t="shared" ref="AO45:AO46" si="50">AL45-AM45</f>
        <v>2.5958251953099989</v>
      </c>
      <c r="AP45" s="103">
        <f t="shared" ref="AP45:AP46" si="51">DEGREES(ATAN(AO45/AN45))</f>
        <v>15.843400519490014</v>
      </c>
    </row>
    <row r="46" spans="1:42" ht="15.75" x14ac:dyDescent="0.25">
      <c r="A46" s="154" t="s">
        <v>109</v>
      </c>
      <c r="B46" s="155" t="s">
        <v>244</v>
      </c>
      <c r="C46" s="155" t="s">
        <v>245</v>
      </c>
      <c r="D46" s="156" t="s">
        <v>58</v>
      </c>
      <c r="E46" s="157"/>
      <c r="F46" s="106">
        <v>40.700000000000003</v>
      </c>
      <c r="G46" s="106">
        <v>60.8</v>
      </c>
      <c r="H46" s="106">
        <v>26.2</v>
      </c>
      <c r="I46" s="106">
        <v>151.1</v>
      </c>
      <c r="J46" s="106">
        <f t="shared" si="39"/>
        <v>0.64373464373464362</v>
      </c>
      <c r="K46" s="106">
        <f t="shared" si="40"/>
        <v>0.59870675113348881</v>
      </c>
      <c r="L46" s="106">
        <f t="shared" si="41"/>
        <v>0.89925798829742842</v>
      </c>
      <c r="M46" s="106"/>
      <c r="N46" s="158">
        <v>778.92</v>
      </c>
      <c r="O46" s="158">
        <v>104.33</v>
      </c>
      <c r="P46" s="106">
        <v>1124.09887695312</v>
      </c>
      <c r="Q46" s="105">
        <v>1131.88513183593</v>
      </c>
      <c r="R46" s="105">
        <v>1123.85485839843</v>
      </c>
      <c r="S46" s="103">
        <f t="shared" si="42"/>
        <v>7.7862548828099989</v>
      </c>
      <c r="T46" s="103">
        <f t="shared" si="43"/>
        <v>-0.24401855469000111</v>
      </c>
      <c r="U46" s="106">
        <f t="shared" si="44"/>
        <v>8.0302734375</v>
      </c>
      <c r="V46" s="106">
        <v>1127.55639648437</v>
      </c>
      <c r="W46" s="106">
        <f t="shared" si="45"/>
        <v>3.7711181640599989</v>
      </c>
      <c r="X46" s="106">
        <f t="shared" si="46"/>
        <v>9.2656465947420108E-2</v>
      </c>
      <c r="Y46" s="106">
        <v>1131.88513183593</v>
      </c>
      <c r="Z46" s="106">
        <v>1123.85485839843</v>
      </c>
      <c r="AA46" s="106">
        <v>7.7862548828099989</v>
      </c>
      <c r="AB46" s="106">
        <f t="shared" si="47"/>
        <v>8.0302734375</v>
      </c>
      <c r="AC46" s="107">
        <f t="shared" si="48"/>
        <v>45.883893347863676</v>
      </c>
      <c r="AD46" s="159"/>
      <c r="AE46" s="106">
        <v>84.911000000000001</v>
      </c>
      <c r="AF46" s="106">
        <v>223.654</v>
      </c>
      <c r="AG46" s="106"/>
      <c r="AH46" s="106"/>
      <c r="AI46" s="158">
        <v>3560.4969999999998</v>
      </c>
      <c r="AJ46" s="158">
        <v>227.977</v>
      </c>
      <c r="AK46" s="106">
        <f t="shared" si="49"/>
        <v>0.86087167667085629</v>
      </c>
      <c r="AL46" s="103">
        <v>1131.88513183593</v>
      </c>
      <c r="AM46" s="103">
        <v>1130.2763671875</v>
      </c>
      <c r="AN46" s="103">
        <v>29.526</v>
      </c>
      <c r="AO46" s="103">
        <f t="shared" si="50"/>
        <v>1.6087646484299967</v>
      </c>
      <c r="AP46" s="103">
        <f t="shared" si="51"/>
        <v>3.1187553681528324</v>
      </c>
    </row>
    <row r="47" spans="1:42" ht="15.75" x14ac:dyDescent="0.25">
      <c r="A47" s="154" t="s">
        <v>110</v>
      </c>
      <c r="B47" s="155" t="s">
        <v>238</v>
      </c>
      <c r="C47" s="155" t="s">
        <v>239</v>
      </c>
      <c r="D47" s="156" t="s">
        <v>58</v>
      </c>
      <c r="E47" s="157"/>
      <c r="F47" s="106">
        <v>125.7</v>
      </c>
      <c r="G47" s="106">
        <v>59.1</v>
      </c>
      <c r="H47" s="106">
        <v>48.5</v>
      </c>
      <c r="I47" s="106">
        <v>148.30000000000001</v>
      </c>
      <c r="J47" s="106">
        <f t="shared" si="39"/>
        <v>0.38583929992044552</v>
      </c>
      <c r="K47" s="106">
        <f t="shared" si="40"/>
        <v>0.37299120981157213</v>
      </c>
      <c r="L47" s="106">
        <f t="shared" si="41"/>
        <v>0.67753799884313504</v>
      </c>
      <c r="M47" s="106"/>
      <c r="N47" s="158">
        <v>4628.7</v>
      </c>
      <c r="O47" s="158">
        <v>293</v>
      </c>
      <c r="P47" s="106">
        <v>1019.62194824218</v>
      </c>
      <c r="Q47" s="105">
        <v>1022.74066162109</v>
      </c>
      <c r="R47" s="105">
        <v>1032.56896972656</v>
      </c>
      <c r="S47" s="103">
        <f t="shared" si="42"/>
        <v>3.1187133789100017</v>
      </c>
      <c r="T47" s="103">
        <f t="shared" si="43"/>
        <v>12.947021484380002</v>
      </c>
      <c r="U47" s="106">
        <f t="shared" si="44"/>
        <v>-9.8283081054700006</v>
      </c>
      <c r="V47" s="106">
        <v>1020.2778930664</v>
      </c>
      <c r="W47" s="106">
        <f t="shared" si="45"/>
        <v>8.0328674316449451</v>
      </c>
      <c r="X47" s="106">
        <f t="shared" si="46"/>
        <v>6.3905071055250159E-2</v>
      </c>
      <c r="Y47" s="106">
        <v>1032.56896972656</v>
      </c>
      <c r="Z47" s="106">
        <v>1020.4140625</v>
      </c>
      <c r="AA47" s="106">
        <v>19.228000000000002</v>
      </c>
      <c r="AB47" s="106">
        <f t="shared" ref="AB47:AB51" si="52">Y47-Z47</f>
        <v>12.154907226559999</v>
      </c>
      <c r="AC47" s="107">
        <f t="shared" ref="AC47:AC51" si="53">DEGREES(ATAN(AB47/AA47))</f>
        <v>32.298872080509192</v>
      </c>
      <c r="AD47" s="159"/>
      <c r="AE47" s="106">
        <v>143.41300000000001</v>
      </c>
      <c r="AF47" s="106">
        <v>46.008000000000003</v>
      </c>
      <c r="AG47" s="106"/>
      <c r="AH47" s="106"/>
      <c r="AI47" s="158">
        <v>9021.3389999999999</v>
      </c>
      <c r="AJ47" s="158">
        <v>365.26400000000001</v>
      </c>
      <c r="AK47" s="106">
        <f t="shared" si="49"/>
        <v>0.84970294868534424</v>
      </c>
      <c r="AL47" s="103">
        <v>1032.56896972656</v>
      </c>
      <c r="AM47" s="103">
        <v>1027.02770996093</v>
      </c>
      <c r="AN47" s="103">
        <v>18.231000000000002</v>
      </c>
      <c r="AO47" s="103">
        <f t="shared" ref="AO47:AO51" si="54">AL47-AM47</f>
        <v>5.5412597656300022</v>
      </c>
      <c r="AP47" s="103">
        <f t="shared" ref="AP47:AP51" si="55">DEGREES(ATAN(AO47/AN47))</f>
        <v>16.90649776818071</v>
      </c>
    </row>
    <row r="48" spans="1:42" ht="15.75" x14ac:dyDescent="0.25">
      <c r="A48" s="154" t="s">
        <v>111</v>
      </c>
      <c r="B48" s="155" t="s">
        <v>240</v>
      </c>
      <c r="C48" s="155" t="s">
        <v>241</v>
      </c>
      <c r="D48" s="156" t="s">
        <v>58</v>
      </c>
      <c r="E48" s="157"/>
      <c r="F48" s="106">
        <v>59.3</v>
      </c>
      <c r="G48" s="106">
        <v>70.436999999999998</v>
      </c>
      <c r="H48" s="106">
        <v>36.43</v>
      </c>
      <c r="I48" s="106">
        <v>158.4</v>
      </c>
      <c r="J48" s="106">
        <f t="shared" si="39"/>
        <v>0.61433389544688033</v>
      </c>
      <c r="K48" s="106">
        <f t="shared" si="40"/>
        <v>0.61422713094270998</v>
      </c>
      <c r="L48" s="106">
        <f t="shared" si="41"/>
        <v>0.88845470641209612</v>
      </c>
      <c r="M48" s="106"/>
      <c r="N48" s="158">
        <v>1696.4</v>
      </c>
      <c r="O48" s="158">
        <v>154.9</v>
      </c>
      <c r="P48" s="106">
        <v>1006.23504638671</v>
      </c>
      <c r="Q48" s="105">
        <v>1013.53576660156</v>
      </c>
      <c r="R48" s="105">
        <v>1006.78021240234</v>
      </c>
      <c r="S48" s="103">
        <f t="shared" si="42"/>
        <v>7.3007202148500028</v>
      </c>
      <c r="T48" s="103">
        <f t="shared" si="43"/>
        <v>0.54516601563000222</v>
      </c>
      <c r="U48" s="106">
        <f t="shared" si="44"/>
        <v>6.7555541992200006</v>
      </c>
      <c r="V48" s="106">
        <v>1006.24432373046</v>
      </c>
      <c r="W48" s="106">
        <f t="shared" si="45"/>
        <v>3.9229431152399457</v>
      </c>
      <c r="X48" s="106">
        <f t="shared" si="46"/>
        <v>6.6154184068127245E-2</v>
      </c>
      <c r="Y48" s="106">
        <v>1013.53576660156</v>
      </c>
      <c r="Z48" s="106">
        <v>1006.5810546875</v>
      </c>
      <c r="AA48" s="106">
        <v>16.09</v>
      </c>
      <c r="AB48" s="106">
        <f t="shared" si="52"/>
        <v>6.9547119140599989</v>
      </c>
      <c r="AC48" s="107">
        <f t="shared" si="53"/>
        <v>23.375842721169224</v>
      </c>
      <c r="AD48" s="159"/>
      <c r="AE48" s="106">
        <v>83.418000000000006</v>
      </c>
      <c r="AF48" s="106">
        <v>71.706999999999994</v>
      </c>
      <c r="AG48" s="106"/>
      <c r="AH48" s="106"/>
      <c r="AI48" s="158">
        <v>3983.5929999999998</v>
      </c>
      <c r="AJ48" s="158">
        <v>230.215</v>
      </c>
      <c r="AK48" s="106">
        <f t="shared" si="49"/>
        <v>0.94453398756735174</v>
      </c>
      <c r="AL48" s="103">
        <v>1013.53576660156</v>
      </c>
      <c r="AM48" s="103">
        <v>1010.71240234375</v>
      </c>
      <c r="AN48" s="103">
        <v>14.845000000000001</v>
      </c>
      <c r="AO48" s="103">
        <f t="shared" si="54"/>
        <v>2.8233642578099989</v>
      </c>
      <c r="AP48" s="103">
        <f t="shared" si="55"/>
        <v>10.768450183696276</v>
      </c>
    </row>
    <row r="49" spans="1:42" ht="15.75" x14ac:dyDescent="0.25">
      <c r="A49" s="154" t="s">
        <v>112</v>
      </c>
      <c r="B49" s="155" t="s">
        <v>236</v>
      </c>
      <c r="C49" s="155" t="s">
        <v>237</v>
      </c>
      <c r="D49" s="156" t="s">
        <v>58</v>
      </c>
      <c r="E49" s="157"/>
      <c r="F49" s="106">
        <v>108.2</v>
      </c>
      <c r="G49" s="106">
        <v>83.1</v>
      </c>
      <c r="H49" s="106">
        <v>58.93</v>
      </c>
      <c r="I49" s="106">
        <v>173.3</v>
      </c>
      <c r="J49" s="106">
        <f t="shared" si="39"/>
        <v>0.5446395563770795</v>
      </c>
      <c r="K49" s="106">
        <f t="shared" si="40"/>
        <v>0.57096124158257033</v>
      </c>
      <c r="L49" s="106">
        <f t="shared" si="41"/>
        <v>0.83908291151631031</v>
      </c>
      <c r="M49" s="106"/>
      <c r="N49" s="158">
        <v>5249.9</v>
      </c>
      <c r="O49" s="158">
        <v>280.39999999999998</v>
      </c>
      <c r="P49" s="106">
        <v>766.33563232421795</v>
      </c>
      <c r="Q49" s="105">
        <v>779.41778564453102</v>
      </c>
      <c r="R49" s="105">
        <v>767.730712890625</v>
      </c>
      <c r="S49" s="103">
        <f t="shared" si="42"/>
        <v>13.082153320313068</v>
      </c>
      <c r="T49" s="103">
        <f>R49-P49</f>
        <v>1.3950805664070458</v>
      </c>
      <c r="U49" s="106">
        <f t="shared" si="44"/>
        <v>11.687072753906023</v>
      </c>
      <c r="V49" s="106">
        <v>769.66973876953102</v>
      </c>
      <c r="W49" s="106">
        <f t="shared" si="45"/>
        <v>7.2386169433600571</v>
      </c>
      <c r="X49" s="106">
        <f t="shared" si="46"/>
        <v>6.6900341435860045E-2</v>
      </c>
      <c r="Y49" s="106">
        <v>779.41778564453102</v>
      </c>
      <c r="Z49" s="106">
        <v>767.44329833984295</v>
      </c>
      <c r="AA49" s="106">
        <v>17.888999999999999</v>
      </c>
      <c r="AB49" s="106">
        <f t="shared" si="52"/>
        <v>11.974487304688068</v>
      </c>
      <c r="AC49" s="107">
        <f t="shared" si="53"/>
        <v>33.797446761247379</v>
      </c>
      <c r="AD49" s="159"/>
      <c r="AE49" s="106">
        <v>155.721</v>
      </c>
      <c r="AF49" s="106">
        <v>232.54599999999999</v>
      </c>
      <c r="AG49" s="106"/>
      <c r="AH49" s="106"/>
      <c r="AI49" s="158">
        <v>13261.867</v>
      </c>
      <c r="AJ49" s="158">
        <v>426.3</v>
      </c>
      <c r="AK49" s="106">
        <f t="shared" si="49"/>
        <v>0.91703068276281174</v>
      </c>
      <c r="AL49" s="103">
        <v>779.41778564453102</v>
      </c>
      <c r="AM49" s="103">
        <v>762.85760498046795</v>
      </c>
      <c r="AN49" s="103">
        <v>29.433</v>
      </c>
      <c r="AO49" s="103">
        <f t="shared" si="54"/>
        <v>16.560180664063068</v>
      </c>
      <c r="AP49" s="103">
        <f t="shared" si="55"/>
        <v>29.363842961611333</v>
      </c>
    </row>
    <row r="50" spans="1:42" ht="15.75" x14ac:dyDescent="0.25">
      <c r="A50" s="154" t="s">
        <v>113</v>
      </c>
      <c r="B50" s="155" t="s">
        <v>234</v>
      </c>
      <c r="C50" s="155" t="s">
        <v>235</v>
      </c>
      <c r="D50" s="156" t="s">
        <v>58</v>
      </c>
      <c r="E50" s="157"/>
      <c r="F50" s="106">
        <v>265.42200000000003</v>
      </c>
      <c r="G50" s="106">
        <v>60.213000000000001</v>
      </c>
      <c r="H50" s="106">
        <v>74.599999999999994</v>
      </c>
      <c r="I50" s="106">
        <v>150</v>
      </c>
      <c r="J50" s="106">
        <f t="shared" si="39"/>
        <v>0.28106185621387825</v>
      </c>
      <c r="K50" s="106">
        <f t="shared" si="40"/>
        <v>0.40977453441498296</v>
      </c>
      <c r="L50" s="106">
        <f t="shared" si="41"/>
        <v>0.56660167223368718</v>
      </c>
      <c r="M50" s="106"/>
      <c r="N50" s="158">
        <v>22672.984</v>
      </c>
      <c r="O50" s="158">
        <v>709.12099999999998</v>
      </c>
      <c r="P50" s="106">
        <v>1209.19592285156</v>
      </c>
      <c r="Q50" s="105">
        <v>1228.27795410156</v>
      </c>
      <c r="R50" s="105">
        <v>1210.46044921875</v>
      </c>
      <c r="S50" s="103">
        <f t="shared" si="42"/>
        <v>19.08203125</v>
      </c>
      <c r="T50" s="103">
        <f t="shared" si="43"/>
        <v>1.2645263671900011</v>
      </c>
      <c r="U50" s="106">
        <f t="shared" si="44"/>
        <v>17.817504882809999</v>
      </c>
      <c r="V50" s="106">
        <v>1216.08276367187</v>
      </c>
      <c r="W50" s="106">
        <f t="shared" si="45"/>
        <v>10.173278808594887</v>
      </c>
      <c r="X50" s="106">
        <f t="shared" si="46"/>
        <v>3.8328694714812206E-2</v>
      </c>
      <c r="Y50" s="106">
        <v>1228.27795410156</v>
      </c>
      <c r="Z50" s="106">
        <v>1217.97717285156</v>
      </c>
      <c r="AA50" s="106">
        <v>30.259</v>
      </c>
      <c r="AB50" s="106">
        <f t="shared" si="52"/>
        <v>10.30078125</v>
      </c>
      <c r="AC50" s="107">
        <f t="shared" si="53"/>
        <v>18.799622279820699</v>
      </c>
      <c r="AD50" s="159"/>
      <c r="AE50" s="106">
        <v>419.36500000000001</v>
      </c>
      <c r="AF50" s="106">
        <v>75.531999999999996</v>
      </c>
      <c r="AG50" s="106"/>
      <c r="AH50" s="106"/>
      <c r="AI50" s="158">
        <v>81635.210999999996</v>
      </c>
      <c r="AJ50" s="158">
        <v>1186.0450000000001</v>
      </c>
      <c r="AK50" s="106">
        <f t="shared" si="49"/>
        <v>0.72926446075639972</v>
      </c>
      <c r="AL50" s="103">
        <v>1228.27795410156</v>
      </c>
      <c r="AM50" s="103">
        <v>1207.44360351562</v>
      </c>
      <c r="AN50" s="103">
        <v>47.508000000000003</v>
      </c>
      <c r="AO50" s="103">
        <f t="shared" si="54"/>
        <v>20.834350585940001</v>
      </c>
      <c r="AP50" s="103">
        <f t="shared" si="55"/>
        <v>23.679567619648569</v>
      </c>
    </row>
    <row r="51" spans="1:42" ht="15.75" x14ac:dyDescent="0.25">
      <c r="A51" s="154" t="s">
        <v>114</v>
      </c>
      <c r="B51" s="155" t="s">
        <v>232</v>
      </c>
      <c r="C51" s="155" t="s">
        <v>233</v>
      </c>
      <c r="D51" s="156" t="s">
        <v>58</v>
      </c>
      <c r="E51" s="157"/>
      <c r="F51" s="106">
        <v>64.3</v>
      </c>
      <c r="G51" s="106">
        <v>102.7</v>
      </c>
      <c r="H51" s="106">
        <v>60.9</v>
      </c>
      <c r="I51" s="106">
        <v>192</v>
      </c>
      <c r="J51" s="106">
        <f t="shared" si="39"/>
        <v>0.9471228615863142</v>
      </c>
      <c r="K51" s="106">
        <f t="shared" si="40"/>
        <v>0.90883870668992117</v>
      </c>
      <c r="L51" s="106">
        <f t="shared" si="41"/>
        <v>0.97831024873837713</v>
      </c>
      <c r="M51" s="106"/>
      <c r="N51" s="158">
        <v>2951.2</v>
      </c>
      <c r="O51" s="158">
        <v>194.7</v>
      </c>
      <c r="P51" s="106">
        <v>1100.24084472656</v>
      </c>
      <c r="Q51" s="105">
        <v>1114.30822753906</v>
      </c>
      <c r="R51" s="105">
        <v>1108.45483398437</v>
      </c>
      <c r="S51" s="103">
        <f t="shared" si="42"/>
        <v>14.0673828125</v>
      </c>
      <c r="T51" s="103">
        <f t="shared" si="43"/>
        <v>8.2139892578099989</v>
      </c>
      <c r="U51" s="106">
        <f t="shared" si="44"/>
        <v>5.8533935546900011</v>
      </c>
      <c r="V51" s="106">
        <v>1100.40087890625</v>
      </c>
      <c r="W51" s="106">
        <f t="shared" si="45"/>
        <v>11.140686035155113</v>
      </c>
      <c r="X51" s="106">
        <f t="shared" si="46"/>
        <v>0.17326105808950409</v>
      </c>
      <c r="Y51" s="106">
        <v>1114.30822753906</v>
      </c>
      <c r="Z51" s="106">
        <v>1101.37805175781</v>
      </c>
      <c r="AA51" s="106">
        <v>19.658000000000001</v>
      </c>
      <c r="AB51" s="106">
        <f t="shared" si="52"/>
        <v>12.93017578125</v>
      </c>
      <c r="AC51" s="107">
        <f t="shared" si="53"/>
        <v>33.335176142184579</v>
      </c>
      <c r="AD51" s="159"/>
      <c r="AE51" s="106">
        <v>130.53299999999999</v>
      </c>
      <c r="AF51" s="106">
        <v>31.297999999999998</v>
      </c>
      <c r="AG51" s="106"/>
      <c r="AH51" s="106"/>
      <c r="AI51" s="158">
        <v>10342.623</v>
      </c>
      <c r="AJ51" s="158">
        <v>371.66300000000001</v>
      </c>
      <c r="AK51" s="106">
        <f t="shared" si="49"/>
        <v>0.94089660661848784</v>
      </c>
      <c r="AL51" s="103">
        <v>1114.30822753906</v>
      </c>
      <c r="AM51" s="103">
        <v>1110.49255371093</v>
      </c>
      <c r="AN51" s="103">
        <v>16.079000000000001</v>
      </c>
      <c r="AO51" s="103">
        <f t="shared" si="54"/>
        <v>3.8156738281300022</v>
      </c>
      <c r="AP51" s="103">
        <f t="shared" si="55"/>
        <v>13.349799513829378</v>
      </c>
    </row>
    <row r="52" spans="1:42" s="36" customFormat="1" ht="21" x14ac:dyDescent="0.35">
      <c r="A52" s="173" t="s">
        <v>115</v>
      </c>
      <c r="B52" s="169"/>
      <c r="C52" s="169"/>
      <c r="D52" s="174"/>
      <c r="E52" s="175"/>
      <c r="F52" s="176"/>
      <c r="G52" s="176"/>
      <c r="H52" s="176"/>
      <c r="I52" s="176"/>
      <c r="J52" s="176"/>
      <c r="K52" s="176"/>
      <c r="L52" s="176"/>
      <c r="M52" s="176"/>
      <c r="N52" s="177"/>
      <c r="O52" s="177"/>
      <c r="P52" s="176"/>
      <c r="Q52" s="178"/>
      <c r="R52" s="178"/>
      <c r="S52" s="179"/>
      <c r="T52" s="179"/>
      <c r="U52" s="176"/>
      <c r="V52" s="176"/>
      <c r="W52" s="176"/>
      <c r="X52" s="176"/>
      <c r="Y52" s="176"/>
      <c r="Z52" s="176"/>
      <c r="AA52" s="176"/>
      <c r="AB52" s="176"/>
      <c r="AC52" s="180"/>
      <c r="AD52" s="176"/>
      <c r="AE52" s="176"/>
      <c r="AF52" s="176"/>
      <c r="AG52" s="176"/>
      <c r="AH52" s="176"/>
      <c r="AI52" s="177"/>
      <c r="AJ52" s="177"/>
      <c r="AK52" s="176"/>
      <c r="AL52" s="179"/>
      <c r="AM52" s="179"/>
      <c r="AN52" s="179"/>
      <c r="AO52" s="179"/>
      <c r="AP52" s="179"/>
    </row>
    <row r="53" spans="1:42" ht="15.75" x14ac:dyDescent="0.25">
      <c r="A53" s="154" t="s">
        <v>116</v>
      </c>
      <c r="B53" s="155" t="s">
        <v>246</v>
      </c>
      <c r="C53" s="155" t="s">
        <v>247</v>
      </c>
      <c r="D53" s="156" t="s">
        <v>39</v>
      </c>
      <c r="E53" s="157"/>
      <c r="F53" s="106">
        <v>2046.3</v>
      </c>
      <c r="G53" s="106">
        <v>154.19999999999999</v>
      </c>
      <c r="H53" s="106">
        <v>1695.3</v>
      </c>
      <c r="I53" s="106">
        <v>63.2</v>
      </c>
      <c r="J53" s="106">
        <f t="shared" ref="J53:J58" si="56">H53/F53</f>
        <v>0.82847089869520596</v>
      </c>
      <c r="K53" s="106">
        <f t="shared" ref="K53:K58" si="57">N53/(PI()*(F53/2)^2)</f>
        <v>0.72778489346031972</v>
      </c>
      <c r="L53" s="106">
        <f t="shared" ref="L53:L58" si="58">(4*PI()*N53)/(O53^2)</f>
        <v>0.91700532580308691</v>
      </c>
      <c r="M53" s="106"/>
      <c r="N53" s="158">
        <v>2393489.5</v>
      </c>
      <c r="O53" s="158">
        <v>5727.1</v>
      </c>
      <c r="P53" s="106">
        <v>1702.02001953125</v>
      </c>
      <c r="Q53" s="105">
        <v>1825.7099609375</v>
      </c>
      <c r="R53" s="105">
        <v>1730.89001464843</v>
      </c>
      <c r="S53" s="103">
        <f t="shared" ref="S53:S58" si="59">Q53-P53</f>
        <v>123.68994140625</v>
      </c>
      <c r="T53" s="103">
        <f t="shared" ref="T53:T58" si="60">R53-P53</f>
        <v>28.869995117179997</v>
      </c>
      <c r="U53" s="106">
        <f t="shared" ref="U53:U58" si="61">Q53-R53</f>
        <v>94.819946289070003</v>
      </c>
      <c r="V53" s="106">
        <v>1702.38000488281</v>
      </c>
      <c r="W53" s="106">
        <f t="shared" ref="W53:W58" si="62">((R53+Q53)/2)-P53</f>
        <v>76.279968261715112</v>
      </c>
      <c r="X53" s="106">
        <f t="shared" ref="X53:X58" si="63">W53/F53</f>
        <v>3.7277021092564686E-2</v>
      </c>
      <c r="Y53" s="106">
        <v>1825.7099609375</v>
      </c>
      <c r="Z53" s="106">
        <v>1712.16003417968</v>
      </c>
      <c r="AA53" s="106">
        <v>237.14699999999999</v>
      </c>
      <c r="AB53" s="106">
        <f t="shared" ref="AB53:AB58" si="64">Y53-Z53</f>
        <v>113.54992675782</v>
      </c>
      <c r="AC53" s="107">
        <f t="shared" ref="AC53:AC58" si="65">DEGREES(ATAN(AB53/AA53))</f>
        <v>25.585874529216984</v>
      </c>
      <c r="AD53" s="159"/>
      <c r="AE53" s="106"/>
      <c r="AF53" s="106"/>
      <c r="AG53" s="106"/>
      <c r="AH53" s="106"/>
      <c r="AI53" s="158"/>
      <c r="AJ53" s="158"/>
      <c r="AK53" s="106" t="str">
        <f t="shared" ref="AK53:AK58" si="66">IF(OR($D53="Spatter",$D53="Scoria Cone"),(4*PI()*AI53)/(AJ53*AJ53),"---")</f>
        <v>---</v>
      </c>
      <c r="AL53" s="103"/>
      <c r="AM53" s="103"/>
      <c r="AN53" s="103"/>
      <c r="AO53" s="103"/>
      <c r="AP53" s="103"/>
    </row>
    <row r="54" spans="1:42" ht="15.75" x14ac:dyDescent="0.25">
      <c r="A54" s="154" t="s">
        <v>117</v>
      </c>
      <c r="B54" s="155" t="s">
        <v>248</v>
      </c>
      <c r="C54" s="155" t="s">
        <v>249</v>
      </c>
      <c r="D54" s="156" t="s">
        <v>39</v>
      </c>
      <c r="E54" s="157"/>
      <c r="F54" s="106">
        <v>1229.0999999999999</v>
      </c>
      <c r="G54" s="106">
        <v>52</v>
      </c>
      <c r="H54" s="106">
        <v>1220.8</v>
      </c>
      <c r="I54" s="106">
        <v>141.30000000000001</v>
      </c>
      <c r="J54" s="106">
        <f t="shared" si="56"/>
        <v>0.99324709136766742</v>
      </c>
      <c r="K54" s="106">
        <f t="shared" si="57"/>
        <v>0.95638073825919989</v>
      </c>
      <c r="L54" s="106">
        <f t="shared" si="58"/>
        <v>0.96251871210095652</v>
      </c>
      <c r="M54" s="106"/>
      <c r="N54" s="158">
        <v>1134736.8</v>
      </c>
      <c r="O54" s="158">
        <v>3849</v>
      </c>
      <c r="P54" s="106">
        <v>1763.91003417968</v>
      </c>
      <c r="Q54" s="105">
        <v>1863.06994628906</v>
      </c>
      <c r="R54" s="105">
        <v>1788.61999511718</v>
      </c>
      <c r="S54" s="103">
        <f t="shared" si="59"/>
        <v>99.159912109380002</v>
      </c>
      <c r="T54" s="103">
        <f t="shared" si="60"/>
        <v>24.7099609375</v>
      </c>
      <c r="U54" s="106">
        <f t="shared" si="61"/>
        <v>74.449951171880002</v>
      </c>
      <c r="V54" s="106">
        <v>1765.35998535156</v>
      </c>
      <c r="W54" s="106">
        <f t="shared" si="62"/>
        <v>61.934936523440001</v>
      </c>
      <c r="X54" s="106">
        <f t="shared" si="63"/>
        <v>5.0390478011097556E-2</v>
      </c>
      <c r="Y54" s="106">
        <v>1863.06994628906</v>
      </c>
      <c r="Z54" s="106">
        <v>1772.61999511718</v>
      </c>
      <c r="AA54" s="106">
        <v>339.51100000000002</v>
      </c>
      <c r="AB54" s="106">
        <f t="shared" si="64"/>
        <v>90.449951171880002</v>
      </c>
      <c r="AC54" s="107">
        <f t="shared" si="65"/>
        <v>14.917816815016527</v>
      </c>
      <c r="AD54" s="159"/>
      <c r="AE54" s="106"/>
      <c r="AF54" s="106"/>
      <c r="AG54" s="106"/>
      <c r="AH54" s="106"/>
      <c r="AI54" s="158"/>
      <c r="AJ54" s="158"/>
      <c r="AK54" s="106" t="str">
        <f t="shared" si="66"/>
        <v>---</v>
      </c>
      <c r="AL54" s="103"/>
      <c r="AM54" s="103"/>
      <c r="AN54" s="103"/>
      <c r="AO54" s="103"/>
      <c r="AP54" s="103"/>
    </row>
    <row r="55" spans="1:42" ht="15.75" x14ac:dyDescent="0.25">
      <c r="A55" s="154" t="s">
        <v>118</v>
      </c>
      <c r="B55" s="155" t="s">
        <v>250</v>
      </c>
      <c r="C55" s="155" t="s">
        <v>251</v>
      </c>
      <c r="D55" s="156" t="s">
        <v>39</v>
      </c>
      <c r="E55" s="157"/>
      <c r="F55" s="106">
        <v>782</v>
      </c>
      <c r="G55" s="106">
        <v>21.7</v>
      </c>
      <c r="H55" s="106">
        <v>695.4</v>
      </c>
      <c r="I55" s="106">
        <v>111.7</v>
      </c>
      <c r="J55" s="106">
        <f t="shared" si="56"/>
        <v>0.88925831202046035</v>
      </c>
      <c r="K55" s="106">
        <f t="shared" si="57"/>
        <v>0.85524005997802877</v>
      </c>
      <c r="L55" s="106">
        <f t="shared" si="58"/>
        <v>0.96909714136733383</v>
      </c>
      <c r="M55" s="106"/>
      <c r="N55" s="158">
        <v>410763.1</v>
      </c>
      <c r="O55" s="158">
        <v>2307.9</v>
      </c>
      <c r="P55" s="106">
        <v>1672.71997070312</v>
      </c>
      <c r="Q55" s="105">
        <v>1828.91003417968</v>
      </c>
      <c r="R55" s="105">
        <v>1762.44995117187</v>
      </c>
      <c r="S55" s="103">
        <f t="shared" si="59"/>
        <v>156.19006347656</v>
      </c>
      <c r="T55" s="103">
        <f t="shared" si="60"/>
        <v>89.72998046875</v>
      </c>
      <c r="U55" s="106">
        <f t="shared" si="61"/>
        <v>66.460083007809999</v>
      </c>
      <c r="V55" s="106">
        <v>1673.01000976562</v>
      </c>
      <c r="W55" s="106">
        <f t="shared" si="62"/>
        <v>122.96002197265489</v>
      </c>
      <c r="X55" s="106">
        <f t="shared" si="63"/>
        <v>0.15723787976042825</v>
      </c>
      <c r="Y55" s="106">
        <v>1828.91003417968</v>
      </c>
      <c r="Z55" s="106">
        <v>1681.68994140625</v>
      </c>
      <c r="AA55" s="106">
        <v>197.80600000000001</v>
      </c>
      <c r="AB55" s="106">
        <f t="shared" si="64"/>
        <v>147.22009277343</v>
      </c>
      <c r="AC55" s="107">
        <f t="shared" si="65"/>
        <v>36.659021559601626</v>
      </c>
      <c r="AD55" s="159"/>
      <c r="AE55" s="106"/>
      <c r="AF55" s="106"/>
      <c r="AG55" s="106"/>
      <c r="AH55" s="106"/>
      <c r="AI55" s="158"/>
      <c r="AJ55" s="158"/>
      <c r="AK55" s="106" t="str">
        <f t="shared" si="66"/>
        <v>---</v>
      </c>
      <c r="AL55" s="103"/>
      <c r="AM55" s="103"/>
      <c r="AN55" s="103"/>
      <c r="AO55" s="103"/>
      <c r="AP55" s="103"/>
    </row>
    <row r="56" spans="1:42" ht="15.75" x14ac:dyDescent="0.25">
      <c r="A56" s="154" t="s">
        <v>119</v>
      </c>
      <c r="B56" s="155" t="s">
        <v>252</v>
      </c>
      <c r="C56" s="155" t="s">
        <v>253</v>
      </c>
      <c r="D56" s="156" t="s">
        <v>104</v>
      </c>
      <c r="E56" s="157"/>
      <c r="F56" s="106">
        <v>387.32400000000001</v>
      </c>
      <c r="G56" s="106">
        <v>45.767000000000003</v>
      </c>
      <c r="H56" s="106">
        <v>350.37599999999998</v>
      </c>
      <c r="I56" s="106">
        <v>135.26599999999999</v>
      </c>
      <c r="J56" s="106">
        <f t="shared" si="56"/>
        <v>0.90460699569352776</v>
      </c>
      <c r="K56" s="106">
        <f t="shared" si="57"/>
        <v>0.85512718963733869</v>
      </c>
      <c r="L56" s="106">
        <f t="shared" si="58"/>
        <v>0.97032370806874157</v>
      </c>
      <c r="M56" s="106"/>
      <c r="N56" s="158">
        <v>100755.651</v>
      </c>
      <c r="O56" s="158">
        <v>1142.3030000000001</v>
      </c>
      <c r="P56" s="106">
        <v>2129.8798828125</v>
      </c>
      <c r="Q56" s="105">
        <v>2186.28002929687</v>
      </c>
      <c r="R56" s="105">
        <v>2141.07006835937</v>
      </c>
      <c r="S56" s="103">
        <f t="shared" si="59"/>
        <v>56.400146484369998</v>
      </c>
      <c r="T56" s="103">
        <f t="shared" si="60"/>
        <v>11.190185546869998</v>
      </c>
      <c r="U56" s="106">
        <f t="shared" si="61"/>
        <v>45.2099609375</v>
      </c>
      <c r="V56" s="106">
        <v>2130.35009765625</v>
      </c>
      <c r="W56" s="106">
        <f t="shared" si="62"/>
        <v>33.795166015619998</v>
      </c>
      <c r="X56" s="106">
        <f t="shared" si="63"/>
        <v>8.7252961385351796E-2</v>
      </c>
      <c r="Y56" s="106">
        <v>2186.28002929687</v>
      </c>
      <c r="Z56" s="106">
        <v>2137.89990234375</v>
      </c>
      <c r="AA56" s="106">
        <v>119.971</v>
      </c>
      <c r="AB56" s="106">
        <f t="shared" si="64"/>
        <v>48.380126953119998</v>
      </c>
      <c r="AC56" s="107">
        <f t="shared" si="65"/>
        <v>21.962504451372947</v>
      </c>
      <c r="AD56" s="159"/>
      <c r="AE56" s="106">
        <v>1071.432</v>
      </c>
      <c r="AF56" s="106">
        <v>38.337000000000003</v>
      </c>
      <c r="AG56" s="106"/>
      <c r="AH56" s="106"/>
      <c r="AI56" s="158">
        <v>762209.06599999999</v>
      </c>
      <c r="AJ56" s="158">
        <v>3143.8620000000001</v>
      </c>
      <c r="AK56" s="106">
        <f t="shared" si="66"/>
        <v>0.96907418658793409</v>
      </c>
      <c r="AL56" s="103">
        <v>2186.28002929687</v>
      </c>
      <c r="AM56" s="103">
        <v>2014.55004882812</v>
      </c>
      <c r="AN56" s="103">
        <v>352.78300000000002</v>
      </c>
      <c r="AO56" s="103">
        <f t="shared" ref="AO56" si="67">AL56-AM56</f>
        <v>171.72998046875</v>
      </c>
      <c r="AP56" s="103">
        <f t="shared" ref="AP56" si="68">DEGREES(ATAN(AO56/AN56))</f>
        <v>25.956190889123267</v>
      </c>
    </row>
    <row r="57" spans="1:42" ht="15.75" x14ac:dyDescent="0.25">
      <c r="A57" s="154" t="s">
        <v>120</v>
      </c>
      <c r="B57" s="155" t="s">
        <v>254</v>
      </c>
      <c r="C57" s="155" t="s">
        <v>255</v>
      </c>
      <c r="D57" s="156" t="s">
        <v>39</v>
      </c>
      <c r="E57" s="157"/>
      <c r="F57" s="106">
        <v>1050.9000000000001</v>
      </c>
      <c r="G57" s="106">
        <v>91.1</v>
      </c>
      <c r="H57" s="106">
        <v>932.4</v>
      </c>
      <c r="I57" s="106">
        <v>180.4</v>
      </c>
      <c r="J57" s="106">
        <f t="shared" si="56"/>
        <v>0.8872395089922922</v>
      </c>
      <c r="K57" s="106">
        <f t="shared" si="57"/>
        <v>0.87187671001001898</v>
      </c>
      <c r="L57" s="106">
        <f t="shared" si="58"/>
        <v>0.96818158146907896</v>
      </c>
      <c r="M57" s="106"/>
      <c r="N57" s="158">
        <v>756254.1</v>
      </c>
      <c r="O57" s="158">
        <v>3133</v>
      </c>
      <c r="P57" s="106">
        <v>2437.92993164062</v>
      </c>
      <c r="Q57" s="105">
        <v>2577.90991210937</v>
      </c>
      <c r="R57" s="105">
        <v>2496.9599609375</v>
      </c>
      <c r="S57" s="103">
        <f t="shared" si="59"/>
        <v>139.97998046875</v>
      </c>
      <c r="T57" s="103">
        <f t="shared" si="60"/>
        <v>59.030029296880002</v>
      </c>
      <c r="U57" s="106">
        <f t="shared" si="61"/>
        <v>80.949951171869998</v>
      </c>
      <c r="V57" s="106">
        <v>2439.34008789062</v>
      </c>
      <c r="W57" s="106">
        <f t="shared" si="62"/>
        <v>99.505004882814774</v>
      </c>
      <c r="X57" s="106">
        <f t="shared" si="63"/>
        <v>9.4685512306418085E-2</v>
      </c>
      <c r="Y57" s="106">
        <v>2580.46997070312</v>
      </c>
      <c r="Z57" s="106">
        <v>2445.05004882812</v>
      </c>
      <c r="AA57" s="106">
        <v>241.28899999999999</v>
      </c>
      <c r="AB57" s="106">
        <f t="shared" si="64"/>
        <v>135.419921875</v>
      </c>
      <c r="AC57" s="107">
        <f t="shared" si="65"/>
        <v>29.302681673708992</v>
      </c>
      <c r="AD57" s="159"/>
      <c r="AE57" s="106"/>
      <c r="AF57" s="106"/>
      <c r="AG57" s="106"/>
      <c r="AH57" s="106"/>
      <c r="AI57" s="158"/>
      <c r="AJ57" s="158"/>
      <c r="AK57" s="106" t="str">
        <f t="shared" si="66"/>
        <v>---</v>
      </c>
      <c r="AL57" s="103"/>
      <c r="AM57" s="103"/>
      <c r="AN57" s="103"/>
      <c r="AO57" s="103"/>
      <c r="AP57" s="103"/>
    </row>
    <row r="58" spans="1:42" ht="15.75" x14ac:dyDescent="0.25">
      <c r="A58" s="154" t="s">
        <v>121</v>
      </c>
      <c r="B58" s="155" t="s">
        <v>256</v>
      </c>
      <c r="C58" s="155" t="s">
        <v>257</v>
      </c>
      <c r="D58" s="156" t="s">
        <v>39</v>
      </c>
      <c r="E58" s="157"/>
      <c r="F58" s="106">
        <v>967</v>
      </c>
      <c r="G58" s="106">
        <v>64</v>
      </c>
      <c r="H58" s="106">
        <v>936.3</v>
      </c>
      <c r="I58" s="106">
        <v>152.5</v>
      </c>
      <c r="J58" s="106">
        <f t="shared" si="56"/>
        <v>0.96825232678386763</v>
      </c>
      <c r="K58" s="106">
        <f t="shared" si="57"/>
        <v>0.93628228712130412</v>
      </c>
      <c r="L58" s="106">
        <f t="shared" si="58"/>
        <v>0.9657586276113912</v>
      </c>
      <c r="M58" s="106"/>
      <c r="N58" s="158">
        <v>687621.8</v>
      </c>
      <c r="O58" s="158">
        <v>2991.2</v>
      </c>
      <c r="P58" s="106">
        <v>2414.4599609375</v>
      </c>
      <c r="Q58" s="105">
        <v>2604.57006835937</v>
      </c>
      <c r="R58" s="105">
        <v>2573.669921875</v>
      </c>
      <c r="S58" s="103">
        <f t="shared" si="59"/>
        <v>190.11010742187</v>
      </c>
      <c r="T58" s="103">
        <f t="shared" si="60"/>
        <v>159.2099609375</v>
      </c>
      <c r="U58" s="106">
        <f t="shared" si="61"/>
        <v>30.900146484369998</v>
      </c>
      <c r="V58" s="106">
        <v>2418.30004882812</v>
      </c>
      <c r="W58" s="106">
        <f t="shared" si="62"/>
        <v>174.66003417968477</v>
      </c>
      <c r="X58" s="106">
        <f t="shared" si="63"/>
        <v>0.18062051104414145</v>
      </c>
      <c r="Y58" s="106">
        <v>2604.57006835937</v>
      </c>
      <c r="Z58" s="106">
        <v>2436.3798828125</v>
      </c>
      <c r="AA58" s="106">
        <v>203.97499999999999</v>
      </c>
      <c r="AB58" s="106">
        <f t="shared" si="64"/>
        <v>168.19018554687</v>
      </c>
      <c r="AC58" s="107">
        <f t="shared" si="65"/>
        <v>39.507721135638924</v>
      </c>
      <c r="AD58" s="159"/>
      <c r="AE58" s="106"/>
      <c r="AF58" s="106"/>
      <c r="AG58" s="106"/>
      <c r="AH58" s="106"/>
      <c r="AI58" s="158"/>
      <c r="AJ58" s="158"/>
      <c r="AK58" s="106" t="str">
        <f t="shared" si="66"/>
        <v>---</v>
      </c>
      <c r="AL58" s="103"/>
      <c r="AM58" s="103"/>
      <c r="AN58" s="103"/>
      <c r="AO58" s="103"/>
      <c r="AP58" s="103"/>
    </row>
    <row r="59" spans="1:42" s="33" customFormat="1" ht="15.75" x14ac:dyDescent="0.25">
      <c r="A59" s="160" t="s">
        <v>122</v>
      </c>
      <c r="B59" s="169"/>
      <c r="C59" s="169"/>
      <c r="D59" s="170"/>
      <c r="E59" s="171"/>
      <c r="F59" s="152"/>
      <c r="G59" s="152"/>
      <c r="H59" s="152"/>
      <c r="I59" s="181"/>
      <c r="J59" s="152"/>
      <c r="K59" s="152"/>
      <c r="L59" s="152"/>
      <c r="M59" s="152"/>
      <c r="N59" s="172"/>
      <c r="O59" s="172"/>
      <c r="P59" s="181"/>
      <c r="Q59" s="182"/>
      <c r="R59" s="182"/>
      <c r="S59" s="183"/>
      <c r="T59" s="183"/>
      <c r="U59" s="181"/>
      <c r="V59" s="152"/>
      <c r="W59" s="152"/>
      <c r="X59" s="152"/>
      <c r="Y59" s="152"/>
      <c r="Z59" s="152"/>
      <c r="AA59" s="152"/>
      <c r="AB59" s="152"/>
      <c r="AC59" s="153"/>
      <c r="AD59" s="152"/>
      <c r="AE59" s="152"/>
      <c r="AF59" s="152"/>
      <c r="AG59" s="152"/>
      <c r="AH59" s="152"/>
      <c r="AI59" s="172"/>
      <c r="AJ59" s="172"/>
      <c r="AK59" s="152"/>
      <c r="AL59" s="149"/>
      <c r="AM59" s="149"/>
      <c r="AN59" s="149"/>
      <c r="AO59" s="149"/>
      <c r="AP59" s="149"/>
    </row>
    <row r="60" spans="1:42" ht="15.75" x14ac:dyDescent="0.25">
      <c r="A60" s="154" t="s">
        <v>123</v>
      </c>
      <c r="B60" s="155" t="s">
        <v>258</v>
      </c>
      <c r="C60" s="155" t="s">
        <v>259</v>
      </c>
      <c r="D60" s="156" t="s">
        <v>58</v>
      </c>
      <c r="E60" s="157"/>
      <c r="F60" s="106">
        <v>238.2</v>
      </c>
      <c r="G60" s="106">
        <v>107.4</v>
      </c>
      <c r="H60" s="106">
        <v>119.1</v>
      </c>
      <c r="I60" s="106">
        <v>196.3</v>
      </c>
      <c r="J60" s="106">
        <f t="shared" ref="J60:J71" si="69">H60/F60</f>
        <v>0.5</v>
      </c>
      <c r="K60" s="106">
        <f t="shared" ref="K60:K71" si="70">N60/(PI()*(F60/2)^2)</f>
        <v>0.61352163202966359</v>
      </c>
      <c r="L60" s="106">
        <f t="shared" ref="L60:L71" si="71">(4*PI()*N60)/(O60^2)</f>
        <v>0.81342977572617925</v>
      </c>
      <c r="M60" s="106"/>
      <c r="N60" s="158">
        <v>27340.3</v>
      </c>
      <c r="O60" s="158">
        <v>649.9</v>
      </c>
      <c r="P60" s="106">
        <v>626.11</v>
      </c>
      <c r="Q60" s="105">
        <v>658.56896972656205</v>
      </c>
      <c r="R60" s="105">
        <v>631.65979003906205</v>
      </c>
      <c r="S60" s="103">
        <f>Q60-P60</f>
        <v>32.458969726562032</v>
      </c>
      <c r="T60" s="103">
        <f>R60-P60</f>
        <v>5.5497900390620316</v>
      </c>
      <c r="U60" s="106">
        <f>Q60-R60</f>
        <v>26.9091796875</v>
      </c>
      <c r="V60" s="106">
        <v>630.09564208984295</v>
      </c>
      <c r="W60" s="106">
        <f t="shared" ref="W60:W71" si="72">((R60+Q60)/2)-P60</f>
        <v>19.004379882812032</v>
      </c>
      <c r="X60" s="106">
        <f t="shared" ref="X60:X71" si="73">W60/F60</f>
        <v>7.9783290859832212E-2</v>
      </c>
      <c r="Y60" s="106">
        <v>658.61383056640602</v>
      </c>
      <c r="Z60" s="106">
        <v>630.56536865234295</v>
      </c>
      <c r="AA60" s="106">
        <v>58.551000000000002</v>
      </c>
      <c r="AB60" s="106">
        <f t="shared" ref="AB60:AB71" si="74">Y60-Z60</f>
        <v>28.048461914063068</v>
      </c>
      <c r="AC60" s="107">
        <f t="shared" ref="AC60:AC71" si="75">DEGREES(ATAN(AB60/AA60))</f>
        <v>25.596436885089357</v>
      </c>
      <c r="AD60" s="159"/>
      <c r="AE60" s="106">
        <v>313.988</v>
      </c>
      <c r="AF60" s="106">
        <v>106.53</v>
      </c>
      <c r="AG60" s="106"/>
      <c r="AH60" s="106"/>
      <c r="AI60" s="158">
        <v>50637.964999999997</v>
      </c>
      <c r="AJ60" s="158">
        <v>856.34199999999998</v>
      </c>
      <c r="AK60" s="106">
        <f t="shared" ref="AK60:AK71" si="76">IF(OR($D60="Spatter",$D60="Scoria Cone"),(4*PI()*AI60)/(AJ60*AJ60),"---")</f>
        <v>0.86774399820701187</v>
      </c>
      <c r="AL60" s="103">
        <v>658.02038574218705</v>
      </c>
      <c r="AM60" s="103">
        <v>651.55474853515602</v>
      </c>
      <c r="AN60" s="103">
        <v>44.713999999999999</v>
      </c>
      <c r="AO60" s="103">
        <f t="shared" ref="AO60:AO71" si="77">AL60-AM60</f>
        <v>6.4656372070310226</v>
      </c>
      <c r="AP60" s="103">
        <f t="shared" ref="AP60:AP71" si="78">DEGREES(ATAN(AO60/AN60))</f>
        <v>8.2279305499860005</v>
      </c>
    </row>
    <row r="61" spans="1:42" ht="15.75" x14ac:dyDescent="0.25">
      <c r="A61" s="154" t="s">
        <v>124</v>
      </c>
      <c r="B61" s="155" t="s">
        <v>260</v>
      </c>
      <c r="C61" s="155" t="s">
        <v>261</v>
      </c>
      <c r="D61" s="156" t="s">
        <v>58</v>
      </c>
      <c r="E61" s="157"/>
      <c r="F61" s="106">
        <v>584.53800000000001</v>
      </c>
      <c r="G61" s="106">
        <v>91.367999999999995</v>
      </c>
      <c r="H61" s="106">
        <v>146.80000000000001</v>
      </c>
      <c r="I61" s="106">
        <v>1.28</v>
      </c>
      <c r="J61" s="106">
        <f t="shared" si="69"/>
        <v>0.25113850596539489</v>
      </c>
      <c r="K61" s="106">
        <f t="shared" si="70"/>
        <v>0.24122428537013535</v>
      </c>
      <c r="L61" s="106">
        <f t="shared" si="71"/>
        <v>0.4339589520412625</v>
      </c>
      <c r="M61" s="106"/>
      <c r="N61" s="158">
        <v>64734.591</v>
      </c>
      <c r="O61" s="158">
        <v>1369.143</v>
      </c>
      <c r="P61" s="106">
        <v>613.49230957031205</v>
      </c>
      <c r="Q61" s="105">
        <v>655.89483642578102</v>
      </c>
      <c r="R61" s="105">
        <v>626.49993896484295</v>
      </c>
      <c r="S61" s="103">
        <f t="shared" ref="S61:S69" si="79">Q61-P61</f>
        <v>42.402526855468977</v>
      </c>
      <c r="T61" s="103">
        <f t="shared" ref="T61:T71" si="80">R61-P61</f>
        <v>13.007629394530909</v>
      </c>
      <c r="U61" s="106">
        <f t="shared" ref="U61:U71" si="81">Q61-R61</f>
        <v>29.394897460938068</v>
      </c>
      <c r="V61" s="106">
        <v>616.40734863281205</v>
      </c>
      <c r="W61" s="106">
        <f t="shared" si="72"/>
        <v>27.705078125</v>
      </c>
      <c r="X61" s="106">
        <f t="shared" si="73"/>
        <v>4.7396539018849076E-2</v>
      </c>
      <c r="Y61" s="106">
        <v>655.89434814453102</v>
      </c>
      <c r="Z61" s="106">
        <v>616.040283203125</v>
      </c>
      <c r="AA61" s="106">
        <v>56.137999999999998</v>
      </c>
      <c r="AB61" s="106">
        <f t="shared" si="74"/>
        <v>39.854064941406023</v>
      </c>
      <c r="AC61" s="107">
        <f t="shared" si="75"/>
        <v>35.372095149794916</v>
      </c>
      <c r="AD61" s="159"/>
      <c r="AE61" s="106">
        <v>633.46799999999996</v>
      </c>
      <c r="AF61" s="106">
        <v>90.417000000000002</v>
      </c>
      <c r="AG61" s="106"/>
      <c r="AH61" s="106"/>
      <c r="AI61" s="158">
        <v>92800.16</v>
      </c>
      <c r="AJ61" s="158">
        <v>1461.029</v>
      </c>
      <c r="AK61" s="106">
        <f t="shared" si="76"/>
        <v>0.54631222169626759</v>
      </c>
      <c r="AL61" s="103">
        <v>655.89434814453102</v>
      </c>
      <c r="AM61" s="103">
        <v>641.02276611328102</v>
      </c>
      <c r="AN61" s="103">
        <v>51.072000000000003</v>
      </c>
      <c r="AO61" s="103">
        <f t="shared" si="77"/>
        <v>14.87158203125</v>
      </c>
      <c r="AP61" s="103">
        <f t="shared" si="78"/>
        <v>16.23495551218204</v>
      </c>
    </row>
    <row r="62" spans="1:42" ht="15.75" x14ac:dyDescent="0.25">
      <c r="A62" s="154" t="s">
        <v>125</v>
      </c>
      <c r="B62" s="155" t="s">
        <v>262</v>
      </c>
      <c r="C62" s="155" t="s">
        <v>263</v>
      </c>
      <c r="D62" s="156" t="s">
        <v>58</v>
      </c>
      <c r="E62" s="157"/>
      <c r="F62" s="106">
        <v>297.68900000000002</v>
      </c>
      <c r="G62" s="106">
        <v>118.51</v>
      </c>
      <c r="H62" s="106">
        <v>172.4</v>
      </c>
      <c r="I62" s="106">
        <v>28.7</v>
      </c>
      <c r="J62" s="106">
        <f t="shared" si="69"/>
        <v>0.57912788178266583</v>
      </c>
      <c r="K62" s="106">
        <f t="shared" si="70"/>
        <v>0.61944228316928185</v>
      </c>
      <c r="L62" s="106">
        <f t="shared" si="71"/>
        <v>0.83150307630446174</v>
      </c>
      <c r="M62" s="106"/>
      <c r="N62" s="158">
        <v>43113.8</v>
      </c>
      <c r="O62" s="158">
        <v>807.2</v>
      </c>
      <c r="P62" s="106">
        <v>621.51031494140602</v>
      </c>
      <c r="Q62" s="105">
        <v>653.808837890625</v>
      </c>
      <c r="R62" s="105">
        <v>638.93670654296795</v>
      </c>
      <c r="S62" s="103">
        <f t="shared" si="79"/>
        <v>32.298522949218977</v>
      </c>
      <c r="T62" s="103">
        <f t="shared" si="80"/>
        <v>17.426391601561932</v>
      </c>
      <c r="U62" s="106">
        <f t="shared" si="81"/>
        <v>14.872131347657046</v>
      </c>
      <c r="V62" s="106">
        <v>634.18054199218705</v>
      </c>
      <c r="W62" s="106">
        <f t="shared" si="72"/>
        <v>24.862457275390398</v>
      </c>
      <c r="X62" s="106">
        <f t="shared" si="73"/>
        <v>8.3518226321397146E-2</v>
      </c>
      <c r="Y62" s="106">
        <v>653.82757568359295</v>
      </c>
      <c r="Z62" s="106">
        <v>632.55877685546795</v>
      </c>
      <c r="AA62" s="106">
        <v>40.247999999999998</v>
      </c>
      <c r="AB62" s="106">
        <f t="shared" si="74"/>
        <v>21.268798828125</v>
      </c>
      <c r="AC62" s="107">
        <f t="shared" si="75"/>
        <v>27.853926657622189</v>
      </c>
      <c r="AD62" s="159"/>
      <c r="AE62" s="106">
        <v>385.12599999999998</v>
      </c>
      <c r="AF62" s="106">
        <v>132.52099999999999</v>
      </c>
      <c r="AG62" s="106"/>
      <c r="AH62" s="106"/>
      <c r="AI62" s="158">
        <v>80156.187000000005</v>
      </c>
      <c r="AJ62" s="158">
        <v>1065.5630000000001</v>
      </c>
      <c r="AK62" s="106">
        <f t="shared" si="76"/>
        <v>0.88713282714390074</v>
      </c>
      <c r="AL62" s="103">
        <v>653.833251953125</v>
      </c>
      <c r="AM62" s="103">
        <v>629.02545166015602</v>
      </c>
      <c r="AN62" s="103">
        <v>52.723999999999997</v>
      </c>
      <c r="AO62" s="103">
        <f t="shared" si="77"/>
        <v>24.807800292968977</v>
      </c>
      <c r="AP62" s="103">
        <f t="shared" si="78"/>
        <v>25.198015154477883</v>
      </c>
    </row>
    <row r="63" spans="1:42" ht="15.75" x14ac:dyDescent="0.25">
      <c r="A63" s="154" t="s">
        <v>126</v>
      </c>
      <c r="B63" s="155" t="s">
        <v>264</v>
      </c>
      <c r="C63" s="155" t="s">
        <v>265</v>
      </c>
      <c r="D63" s="156" t="s">
        <v>58</v>
      </c>
      <c r="E63" s="157"/>
      <c r="F63" s="106">
        <v>64.5</v>
      </c>
      <c r="G63" s="106">
        <v>17.8</v>
      </c>
      <c r="H63" s="106">
        <v>52.1</v>
      </c>
      <c r="I63" s="106">
        <v>109.2</v>
      </c>
      <c r="J63" s="106">
        <f t="shared" si="69"/>
        <v>0.80775193798449618</v>
      </c>
      <c r="K63" s="106">
        <f t="shared" si="70"/>
        <v>0.77075331277231751</v>
      </c>
      <c r="L63" s="106">
        <f t="shared" si="71"/>
        <v>0.95646520722415862</v>
      </c>
      <c r="M63" s="106"/>
      <c r="N63" s="158">
        <v>2518.4</v>
      </c>
      <c r="O63" s="158">
        <v>181.9</v>
      </c>
      <c r="P63" s="106">
        <v>623.97216796875</v>
      </c>
      <c r="Q63" s="105">
        <v>640.55432128906205</v>
      </c>
      <c r="R63" s="105">
        <v>630.16729736328102</v>
      </c>
      <c r="S63" s="103">
        <f t="shared" si="79"/>
        <v>16.582153320312045</v>
      </c>
      <c r="T63" s="103">
        <f t="shared" si="80"/>
        <v>6.1951293945310226</v>
      </c>
      <c r="U63" s="106">
        <f t="shared" si="81"/>
        <v>10.387023925781023</v>
      </c>
      <c r="V63" s="106">
        <v>624.507568359375</v>
      </c>
      <c r="W63" s="106">
        <f t="shared" si="72"/>
        <v>11.388641357421534</v>
      </c>
      <c r="X63" s="106">
        <f t="shared" si="73"/>
        <v>0.17656808306079896</v>
      </c>
      <c r="Y63" s="106">
        <v>640.56103515625</v>
      </c>
      <c r="Z63" s="106">
        <v>624.99066162109295</v>
      </c>
      <c r="AA63" s="106">
        <v>28.369</v>
      </c>
      <c r="AB63" s="106">
        <f t="shared" si="74"/>
        <v>15.570373535157046</v>
      </c>
      <c r="AC63" s="107">
        <f t="shared" si="75"/>
        <v>28.76025605718884</v>
      </c>
      <c r="AD63" s="159"/>
      <c r="AE63" s="106">
        <v>91.545000000000002</v>
      </c>
      <c r="AF63" s="106">
        <v>120.744</v>
      </c>
      <c r="AG63" s="106"/>
      <c r="AH63" s="106"/>
      <c r="AI63" s="158">
        <v>5404.1970000000001</v>
      </c>
      <c r="AJ63" s="158">
        <v>266.03699999999998</v>
      </c>
      <c r="AK63" s="106">
        <f t="shared" si="76"/>
        <v>0.95952645348388721</v>
      </c>
      <c r="AL63" s="103">
        <v>641.29187011718705</v>
      </c>
      <c r="AM63" s="103">
        <v>640.55975341796795</v>
      </c>
      <c r="AN63" s="103">
        <v>8.1630000000000003</v>
      </c>
      <c r="AO63" s="103">
        <f t="shared" si="77"/>
        <v>0.73211669921909106</v>
      </c>
      <c r="AP63" s="103">
        <f t="shared" si="78"/>
        <v>5.1249865410511619</v>
      </c>
    </row>
    <row r="64" spans="1:42" ht="15.75" x14ac:dyDescent="0.25">
      <c r="A64" s="154" t="s">
        <v>127</v>
      </c>
      <c r="B64" s="155" t="s">
        <v>266</v>
      </c>
      <c r="C64" s="155" t="s">
        <v>267</v>
      </c>
      <c r="D64" s="156" t="s">
        <v>58</v>
      </c>
      <c r="E64" s="157"/>
      <c r="F64" s="106">
        <v>145.19300000000001</v>
      </c>
      <c r="G64" s="106">
        <v>300.62400000000002</v>
      </c>
      <c r="H64" s="106">
        <v>105.38800000000001</v>
      </c>
      <c r="I64" s="106">
        <v>30.263000000000002</v>
      </c>
      <c r="J64" s="106">
        <f t="shared" si="69"/>
        <v>0.72584766483232666</v>
      </c>
      <c r="K64" s="106">
        <f t="shared" si="70"/>
        <v>0.73024771452795167</v>
      </c>
      <c r="L64" s="106">
        <f t="shared" si="71"/>
        <v>0.92742086992978079</v>
      </c>
      <c r="M64" s="106"/>
      <c r="N64" s="158">
        <v>12090.7</v>
      </c>
      <c r="O64" s="158">
        <v>404.755</v>
      </c>
      <c r="P64" s="106">
        <v>621.17620849609295</v>
      </c>
      <c r="Q64" s="105">
        <v>646.06817626953102</v>
      </c>
      <c r="R64" s="105">
        <v>628.47698974609295</v>
      </c>
      <c r="S64" s="103">
        <f t="shared" si="79"/>
        <v>24.891967773438068</v>
      </c>
      <c r="T64" s="103">
        <f t="shared" si="80"/>
        <v>7.30078125</v>
      </c>
      <c r="U64" s="106">
        <f t="shared" si="81"/>
        <v>17.591186523438068</v>
      </c>
      <c r="V64" s="106">
        <v>622.82403564453102</v>
      </c>
      <c r="W64" s="106">
        <f t="shared" si="72"/>
        <v>16.096374511719091</v>
      </c>
      <c r="X64" s="106">
        <f t="shared" si="73"/>
        <v>0.11086191835501084</v>
      </c>
      <c r="Y64" s="106">
        <v>646.0634765625</v>
      </c>
      <c r="Z64" s="106">
        <v>624.59661865234295</v>
      </c>
      <c r="AA64" s="106">
        <v>29.832000000000001</v>
      </c>
      <c r="AB64" s="106">
        <f t="shared" si="74"/>
        <v>21.466857910157046</v>
      </c>
      <c r="AC64" s="107">
        <f t="shared" si="75"/>
        <v>35.738475220461936</v>
      </c>
      <c r="AD64" s="159"/>
      <c r="AE64" s="106">
        <v>226.17500000000001</v>
      </c>
      <c r="AF64" s="106">
        <v>127.31399999999999</v>
      </c>
      <c r="AG64" s="106"/>
      <c r="AH64" s="106"/>
      <c r="AI64" s="158">
        <v>28237.544000000002</v>
      </c>
      <c r="AJ64" s="158">
        <v>616.84299999999996</v>
      </c>
      <c r="AK64" s="106">
        <f t="shared" si="76"/>
        <v>0.93258301901282381</v>
      </c>
      <c r="AL64" s="103">
        <v>646.0634765625</v>
      </c>
      <c r="AM64" s="103">
        <v>629.39959716796795</v>
      </c>
      <c r="AN64" s="103">
        <v>38.847999999999999</v>
      </c>
      <c r="AO64" s="103">
        <f t="shared" si="77"/>
        <v>16.663879394532046</v>
      </c>
      <c r="AP64" s="103">
        <f t="shared" si="78"/>
        <v>23.216949886612632</v>
      </c>
    </row>
    <row r="65" spans="1:42" ht="15.75" x14ac:dyDescent="0.25">
      <c r="A65" s="154" t="s">
        <v>128</v>
      </c>
      <c r="B65" s="155" t="s">
        <v>268</v>
      </c>
      <c r="C65" s="155" t="s">
        <v>269</v>
      </c>
      <c r="D65" s="156" t="s">
        <v>58</v>
      </c>
      <c r="E65" s="157"/>
      <c r="F65" s="106">
        <v>80.712999999999994</v>
      </c>
      <c r="G65" s="106">
        <v>111.458</v>
      </c>
      <c r="H65" s="106">
        <v>66.843000000000004</v>
      </c>
      <c r="I65" s="106">
        <v>201.732</v>
      </c>
      <c r="J65" s="106">
        <f t="shared" si="69"/>
        <v>0.82815655470618121</v>
      </c>
      <c r="K65" s="106">
        <f t="shared" si="70"/>
        <v>0.80089189230180668</v>
      </c>
      <c r="L65" s="106">
        <f t="shared" si="71"/>
        <v>0.95197839792259875</v>
      </c>
      <c r="M65" s="106"/>
      <c r="N65" s="158">
        <v>4097.8</v>
      </c>
      <c r="O65" s="158">
        <v>232.577</v>
      </c>
      <c r="P65" s="106">
        <v>623.82513427734295</v>
      </c>
      <c r="Q65" s="105">
        <v>633.82702636718705</v>
      </c>
      <c r="R65" s="105">
        <v>628.98815917968705</v>
      </c>
      <c r="S65" s="103">
        <f t="shared" si="79"/>
        <v>10.001892089844091</v>
      </c>
      <c r="T65" s="103">
        <f t="shared" si="80"/>
        <v>5.1630249023440911</v>
      </c>
      <c r="U65" s="106">
        <f t="shared" si="81"/>
        <v>4.8388671875</v>
      </c>
      <c r="V65" s="106">
        <v>624.989501953125</v>
      </c>
      <c r="W65" s="106">
        <f t="shared" si="72"/>
        <v>7.5824584960940911</v>
      </c>
      <c r="X65" s="106">
        <f t="shared" si="73"/>
        <v>9.3943460112919749E-2</v>
      </c>
      <c r="Y65" s="106">
        <v>633.82702636718705</v>
      </c>
      <c r="Z65" s="106">
        <v>624.483154296875</v>
      </c>
      <c r="AA65" s="106">
        <v>26.535</v>
      </c>
      <c r="AB65" s="106">
        <f t="shared" si="74"/>
        <v>9.3438720703120453</v>
      </c>
      <c r="AC65" s="107">
        <f t="shared" si="75"/>
        <v>19.398892489564989</v>
      </c>
      <c r="AD65" s="159"/>
      <c r="AE65" s="106">
        <v>133.041</v>
      </c>
      <c r="AF65" s="106">
        <v>135.44900000000001</v>
      </c>
      <c r="AG65" s="106"/>
      <c r="AH65" s="106"/>
      <c r="AI65" s="158">
        <v>12072.424000000001</v>
      </c>
      <c r="AJ65" s="158">
        <v>395.46800000000002</v>
      </c>
      <c r="AK65" s="106">
        <f t="shared" si="76"/>
        <v>0.97002214486239779</v>
      </c>
      <c r="AL65" s="103">
        <v>633.82702636718705</v>
      </c>
      <c r="AM65" s="103">
        <v>622.970947265625</v>
      </c>
      <c r="AN65" s="103">
        <v>28.033999999999999</v>
      </c>
      <c r="AO65" s="103">
        <f t="shared" si="77"/>
        <v>10.856079101562045</v>
      </c>
      <c r="AP65" s="103">
        <f t="shared" si="78"/>
        <v>21.168739208329189</v>
      </c>
    </row>
    <row r="66" spans="1:42" ht="15.75" x14ac:dyDescent="0.25">
      <c r="A66" s="154" t="s">
        <v>129</v>
      </c>
      <c r="B66" s="155" t="s">
        <v>270</v>
      </c>
      <c r="C66" s="155" t="s">
        <v>271</v>
      </c>
      <c r="D66" s="156" t="s">
        <v>58</v>
      </c>
      <c r="E66" s="157"/>
      <c r="F66" s="106">
        <v>152.929</v>
      </c>
      <c r="G66" s="106">
        <v>23.143000000000001</v>
      </c>
      <c r="H66" s="106">
        <v>135.124</v>
      </c>
      <c r="I66" s="106">
        <v>112.798</v>
      </c>
      <c r="J66" s="106">
        <f t="shared" si="69"/>
        <v>0.88357342296098185</v>
      </c>
      <c r="K66" s="106">
        <f t="shared" si="70"/>
        <v>0.82966019850148265</v>
      </c>
      <c r="L66" s="106">
        <f t="shared" si="71"/>
        <v>0.90534708493037364</v>
      </c>
      <c r="M66" s="106"/>
      <c r="N66" s="158">
        <v>15239.468999999999</v>
      </c>
      <c r="O66" s="158">
        <v>459.92</v>
      </c>
      <c r="P66" s="106">
        <v>622.36590576171795</v>
      </c>
      <c r="Q66" s="105">
        <v>643.864013671875</v>
      </c>
      <c r="R66" s="105">
        <v>635.04766845703102</v>
      </c>
      <c r="S66" s="103">
        <f t="shared" si="79"/>
        <v>21.498107910157046</v>
      </c>
      <c r="T66" s="103">
        <f t="shared" si="80"/>
        <v>12.681762695313068</v>
      </c>
      <c r="U66" s="106">
        <f t="shared" si="81"/>
        <v>8.8163452148439774</v>
      </c>
      <c r="V66" s="106">
        <v>628.73010253906205</v>
      </c>
      <c r="W66" s="106">
        <f t="shared" si="72"/>
        <v>17.089935302735057</v>
      </c>
      <c r="X66" s="106">
        <f t="shared" si="73"/>
        <v>0.11175078175319957</v>
      </c>
      <c r="Y66" s="106">
        <v>643.86004638671795</v>
      </c>
      <c r="Z66" s="106">
        <v>628.988037109375</v>
      </c>
      <c r="AA66" s="106">
        <v>74.37</v>
      </c>
      <c r="AB66" s="106">
        <f t="shared" si="74"/>
        <v>14.872009277342954</v>
      </c>
      <c r="AC66" s="107">
        <f t="shared" si="75"/>
        <v>11.30845777121473</v>
      </c>
      <c r="AD66" s="159"/>
      <c r="AE66" s="106">
        <v>222.82</v>
      </c>
      <c r="AF66" s="106">
        <v>8.1170000000000009</v>
      </c>
      <c r="AG66" s="106"/>
      <c r="AH66" s="106"/>
      <c r="AI66" s="158">
        <v>37387.040999999997</v>
      </c>
      <c r="AJ66" s="158">
        <v>715.06500000000005</v>
      </c>
      <c r="AK66" s="106">
        <f t="shared" si="76"/>
        <v>0.9188400475636388</v>
      </c>
      <c r="AL66" s="103">
        <v>643.86114501953102</v>
      </c>
      <c r="AM66" s="103">
        <v>626.53845214843705</v>
      </c>
      <c r="AN66" s="103">
        <v>43.784999999999997</v>
      </c>
      <c r="AO66" s="103">
        <f t="shared" si="77"/>
        <v>17.322692871093977</v>
      </c>
      <c r="AP66" s="103">
        <f t="shared" si="78"/>
        <v>21.585275432422552</v>
      </c>
    </row>
    <row r="67" spans="1:42" ht="15.75" x14ac:dyDescent="0.25">
      <c r="A67" s="154" t="s">
        <v>130</v>
      </c>
      <c r="B67" s="155" t="s">
        <v>272</v>
      </c>
      <c r="C67" s="155" t="s">
        <v>273</v>
      </c>
      <c r="D67" s="156" t="s">
        <v>58</v>
      </c>
      <c r="E67" s="157"/>
      <c r="F67" s="106">
        <v>220.30500000000001</v>
      </c>
      <c r="G67" s="106">
        <v>72.81</v>
      </c>
      <c r="H67" s="106">
        <v>154.88399999999999</v>
      </c>
      <c r="I67" s="106">
        <v>343.245</v>
      </c>
      <c r="J67" s="106">
        <f t="shared" si="69"/>
        <v>0.70304350786409742</v>
      </c>
      <c r="K67" s="106">
        <f t="shared" si="70"/>
        <v>0.6859070064314533</v>
      </c>
      <c r="L67" s="106">
        <f t="shared" si="71"/>
        <v>0.88902733452618554</v>
      </c>
      <c r="M67" s="106"/>
      <c r="N67" s="158">
        <v>26145.914000000001</v>
      </c>
      <c r="O67" s="158">
        <v>607.92399999999998</v>
      </c>
      <c r="P67" s="106">
        <v>617.59442138671795</v>
      </c>
      <c r="Q67" s="105">
        <v>645.95202636718705</v>
      </c>
      <c r="R67" s="105">
        <v>623.81597900390602</v>
      </c>
      <c r="S67" s="103">
        <f t="shared" si="79"/>
        <v>28.357604980469091</v>
      </c>
      <c r="T67" s="103">
        <f t="shared" si="80"/>
        <v>6.2215576171880684</v>
      </c>
      <c r="U67" s="106">
        <f t="shared" si="81"/>
        <v>22.136047363281023</v>
      </c>
      <c r="V67" s="106">
        <v>628.59997558593705</v>
      </c>
      <c r="W67" s="106">
        <f t="shared" si="72"/>
        <v>17.28958129882858</v>
      </c>
      <c r="X67" s="106">
        <f t="shared" si="73"/>
        <v>7.8480203803039328E-2</v>
      </c>
      <c r="Y67" s="106">
        <v>645.95037841796795</v>
      </c>
      <c r="Z67" s="106">
        <v>627.450927734375</v>
      </c>
      <c r="AA67" s="106">
        <v>51.81</v>
      </c>
      <c r="AB67" s="106">
        <f t="shared" si="74"/>
        <v>18.499450683592954</v>
      </c>
      <c r="AC67" s="107">
        <f t="shared" si="75"/>
        <v>19.649782400473232</v>
      </c>
      <c r="AD67" s="159"/>
      <c r="AE67" s="106">
        <v>283.88099999999997</v>
      </c>
      <c r="AF67" s="106">
        <v>81.676000000000002</v>
      </c>
      <c r="AG67" s="106"/>
      <c r="AH67" s="106"/>
      <c r="AI67" s="158">
        <v>49731.69</v>
      </c>
      <c r="AJ67" s="158">
        <v>848.41099999999994</v>
      </c>
      <c r="AK67" s="106">
        <f t="shared" si="76"/>
        <v>0.86822142861316953</v>
      </c>
      <c r="AL67" s="103">
        <v>645.95001220703102</v>
      </c>
      <c r="AM67" s="103">
        <v>630.99774169921795</v>
      </c>
      <c r="AN67" s="103">
        <v>48.933</v>
      </c>
      <c r="AO67" s="103">
        <f t="shared" si="77"/>
        <v>14.952270507813068</v>
      </c>
      <c r="AP67" s="103">
        <f t="shared" si="78"/>
        <v>16.991380711159735</v>
      </c>
    </row>
    <row r="68" spans="1:42" ht="15.75" x14ac:dyDescent="0.25">
      <c r="A68" s="154" t="s">
        <v>131</v>
      </c>
      <c r="B68" s="155" t="s">
        <v>274</v>
      </c>
      <c r="C68" s="155" t="s">
        <v>275</v>
      </c>
      <c r="D68" s="156" t="s">
        <v>58</v>
      </c>
      <c r="E68" s="157"/>
      <c r="F68" s="106">
        <v>99.533000000000001</v>
      </c>
      <c r="G68" s="106">
        <v>157.404</v>
      </c>
      <c r="H68" s="106">
        <v>80.921999999999997</v>
      </c>
      <c r="I68" s="106">
        <v>66.168000000000006</v>
      </c>
      <c r="J68" s="106">
        <f t="shared" si="69"/>
        <v>0.81301678840183655</v>
      </c>
      <c r="K68" s="106">
        <f t="shared" si="70"/>
        <v>0.7614247234440733</v>
      </c>
      <c r="L68" s="106">
        <f t="shared" si="71"/>
        <v>0.9489311221337331</v>
      </c>
      <c r="M68" s="106"/>
      <c r="N68" s="158">
        <v>5924.491</v>
      </c>
      <c r="O68" s="158">
        <v>280.10000000000002</v>
      </c>
      <c r="P68" s="106">
        <v>624.396728515625</v>
      </c>
      <c r="Q68" s="105">
        <v>646.94720458984295</v>
      </c>
      <c r="R68" s="105">
        <v>630.62176513671795</v>
      </c>
      <c r="S68" s="103">
        <f t="shared" si="79"/>
        <v>22.550476074217954</v>
      </c>
      <c r="T68" s="103">
        <f t="shared" si="80"/>
        <v>6.2250366210929542</v>
      </c>
      <c r="U68" s="106">
        <f t="shared" si="81"/>
        <v>16.325439453125</v>
      </c>
      <c r="V68" s="106">
        <v>626.84979248046795</v>
      </c>
      <c r="W68" s="106">
        <f t="shared" si="72"/>
        <v>14.387756347655454</v>
      </c>
      <c r="X68" s="106">
        <f t="shared" si="73"/>
        <v>0.14455262423171666</v>
      </c>
      <c r="Y68" s="106">
        <v>646.94720458984295</v>
      </c>
      <c r="Z68" s="106">
        <v>628.49102783203102</v>
      </c>
      <c r="AA68" s="106">
        <v>28.834</v>
      </c>
      <c r="AB68" s="106">
        <f t="shared" si="74"/>
        <v>18.456176757811932</v>
      </c>
      <c r="AC68" s="107">
        <f t="shared" si="75"/>
        <v>32.622649806966493</v>
      </c>
      <c r="AD68" s="159"/>
      <c r="AE68" s="106">
        <v>163.03100000000001</v>
      </c>
      <c r="AF68" s="106">
        <v>131.74299999999999</v>
      </c>
      <c r="AG68" s="106"/>
      <c r="AH68" s="106"/>
      <c r="AI68" s="158">
        <v>18431.763999999999</v>
      </c>
      <c r="AJ68" s="158">
        <v>504.18700000000001</v>
      </c>
      <c r="AK68" s="106">
        <f t="shared" si="76"/>
        <v>0.91115754946417193</v>
      </c>
      <c r="AL68" s="103">
        <v>646.94720458984295</v>
      </c>
      <c r="AM68" s="103">
        <v>629.455078125</v>
      </c>
      <c r="AN68" s="103">
        <v>46.677999999999997</v>
      </c>
      <c r="AO68" s="103">
        <f t="shared" si="77"/>
        <v>17.492126464842954</v>
      </c>
      <c r="AP68" s="103">
        <f t="shared" si="78"/>
        <v>20.542997522631286</v>
      </c>
    </row>
    <row r="69" spans="1:42" ht="15.75" x14ac:dyDescent="0.25">
      <c r="A69" s="154" t="s">
        <v>132</v>
      </c>
      <c r="B69" s="155" t="s">
        <v>276</v>
      </c>
      <c r="C69" s="155" t="s">
        <v>277</v>
      </c>
      <c r="D69" s="156" t="s">
        <v>58</v>
      </c>
      <c r="E69" s="157"/>
      <c r="F69" s="106">
        <v>151.37799999999999</v>
      </c>
      <c r="G69" s="106">
        <v>101.70399999999999</v>
      </c>
      <c r="H69" s="106">
        <v>45.435000000000002</v>
      </c>
      <c r="I69" s="106">
        <v>11.789</v>
      </c>
      <c r="J69" s="106">
        <f t="shared" si="69"/>
        <v>0.30014268916222969</v>
      </c>
      <c r="K69" s="106">
        <f t="shared" si="70"/>
        <v>0.39543804122015541</v>
      </c>
      <c r="L69" s="106">
        <f t="shared" si="71"/>
        <v>0.64495046091416885</v>
      </c>
      <c r="M69" s="106"/>
      <c r="N69" s="158">
        <v>7116.9489999999996</v>
      </c>
      <c r="O69" s="158">
        <v>372.38200000000001</v>
      </c>
      <c r="P69" s="106">
        <v>615.46887207031205</v>
      </c>
      <c r="Q69" s="105">
        <v>637.40576171875</v>
      </c>
      <c r="R69" s="105">
        <v>617.56866455078102</v>
      </c>
      <c r="S69" s="103">
        <f t="shared" si="79"/>
        <v>21.936889648437955</v>
      </c>
      <c r="T69" s="103">
        <f t="shared" si="80"/>
        <v>2.0997924804689774</v>
      </c>
      <c r="U69" s="106">
        <f t="shared" si="81"/>
        <v>19.837097167968977</v>
      </c>
      <c r="V69" s="106">
        <v>619.255126953125</v>
      </c>
      <c r="W69" s="106">
        <f t="shared" si="72"/>
        <v>12.018341064453466</v>
      </c>
      <c r="X69" s="106">
        <f t="shared" si="73"/>
        <v>7.9392917494308726E-2</v>
      </c>
      <c r="Y69" s="106">
        <v>637.40576171875</v>
      </c>
      <c r="Z69" s="106">
        <v>621.4619140625</v>
      </c>
      <c r="AA69" s="106">
        <v>27.449000000000002</v>
      </c>
      <c r="AB69" s="106">
        <f t="shared" si="74"/>
        <v>15.94384765625</v>
      </c>
      <c r="AC69" s="107">
        <f t="shared" si="75"/>
        <v>30.150311793227257</v>
      </c>
      <c r="AD69" s="159"/>
      <c r="AE69" s="106">
        <v>165.30600000000001</v>
      </c>
      <c r="AF69" s="106">
        <v>99.840999999999994</v>
      </c>
      <c r="AG69" s="106"/>
      <c r="AH69" s="106"/>
      <c r="AI69" s="158">
        <v>12898.154</v>
      </c>
      <c r="AJ69" s="158">
        <v>445.27100000000002</v>
      </c>
      <c r="AK69" s="106">
        <f t="shared" si="76"/>
        <v>0.81750157889726816</v>
      </c>
      <c r="AL69" s="103">
        <v>637.40576171875</v>
      </c>
      <c r="AM69" s="103">
        <v>636.92236328125</v>
      </c>
      <c r="AN69" s="103">
        <v>10.266</v>
      </c>
      <c r="AO69" s="103">
        <f t="shared" si="77"/>
        <v>0.4833984375</v>
      </c>
      <c r="AP69" s="103">
        <f t="shared" si="78"/>
        <v>2.6959134652361607</v>
      </c>
    </row>
    <row r="70" spans="1:42" ht="15.75" x14ac:dyDescent="0.25">
      <c r="A70" s="154" t="s">
        <v>133</v>
      </c>
      <c r="B70" s="155" t="s">
        <v>278</v>
      </c>
      <c r="C70" s="155" t="s">
        <v>279</v>
      </c>
      <c r="D70" s="156" t="s">
        <v>58</v>
      </c>
      <c r="E70" s="157"/>
      <c r="F70" s="106">
        <v>44.731000000000002</v>
      </c>
      <c r="G70" s="106">
        <v>113.849</v>
      </c>
      <c r="H70" s="106">
        <v>34.354999999999997</v>
      </c>
      <c r="I70" s="106">
        <v>23.218</v>
      </c>
      <c r="J70" s="106">
        <f t="shared" si="69"/>
        <v>0.76803559053005732</v>
      </c>
      <c r="K70" s="106">
        <f t="shared" si="70"/>
        <v>0.74221417561702607</v>
      </c>
      <c r="L70" s="106">
        <f t="shared" si="71"/>
        <v>0.92767612513628372</v>
      </c>
      <c r="M70" s="106"/>
      <c r="N70" s="158">
        <v>1166.3699999999999</v>
      </c>
      <c r="O70" s="158">
        <v>125.697</v>
      </c>
      <c r="P70" s="106">
        <v>639.548583984375</v>
      </c>
      <c r="Q70" s="105">
        <v>652.18316650390602</v>
      </c>
      <c r="R70" s="105">
        <v>640.94519042968705</v>
      </c>
      <c r="S70" s="103">
        <f>Q70-P70</f>
        <v>12.634582519531023</v>
      </c>
      <c r="T70" s="103">
        <f t="shared" si="80"/>
        <v>1.3966064453120453</v>
      </c>
      <c r="U70" s="106">
        <f t="shared" si="81"/>
        <v>11.237976074218977</v>
      </c>
      <c r="V70" s="106">
        <v>640.56781005859295</v>
      </c>
      <c r="W70" s="106">
        <f t="shared" si="72"/>
        <v>7.0155944824215339</v>
      </c>
      <c r="X70" s="106">
        <f t="shared" si="73"/>
        <v>0.15683965219694471</v>
      </c>
      <c r="Y70" s="106">
        <v>652.18957519531205</v>
      </c>
      <c r="Z70" s="106">
        <v>640.94494628906205</v>
      </c>
      <c r="AA70" s="106">
        <v>20.87</v>
      </c>
      <c r="AB70" s="106">
        <f t="shared" si="74"/>
        <v>11.24462890625</v>
      </c>
      <c r="AC70" s="107">
        <f t="shared" si="75"/>
        <v>28.315516797103289</v>
      </c>
      <c r="AD70" s="159"/>
      <c r="AE70" s="106">
        <v>104.02800000000001</v>
      </c>
      <c r="AF70" s="106">
        <v>170.215</v>
      </c>
      <c r="AG70" s="106"/>
      <c r="AH70" s="106"/>
      <c r="AI70" s="158">
        <v>6698.6930000000002</v>
      </c>
      <c r="AJ70" s="158">
        <v>307.07499999999999</v>
      </c>
      <c r="AK70" s="106">
        <f t="shared" si="76"/>
        <v>0.89271127008589113</v>
      </c>
      <c r="AL70" s="103">
        <v>652.18316650390602</v>
      </c>
      <c r="AM70" s="103">
        <v>641.48504638671795</v>
      </c>
      <c r="AN70" s="103">
        <v>18.992999999999999</v>
      </c>
      <c r="AO70" s="103">
        <f t="shared" si="77"/>
        <v>10.698120117188068</v>
      </c>
      <c r="AP70" s="103">
        <f t="shared" si="78"/>
        <v>29.391102876411349</v>
      </c>
    </row>
    <row r="71" spans="1:42" ht="15.75" x14ac:dyDescent="0.25">
      <c r="A71" s="154" t="s">
        <v>134</v>
      </c>
      <c r="B71" s="155" t="s">
        <v>305</v>
      </c>
      <c r="C71" s="155" t="s">
        <v>306</v>
      </c>
      <c r="D71" s="156" t="s">
        <v>58</v>
      </c>
      <c r="E71" s="157"/>
      <c r="F71" s="106">
        <v>144.976</v>
      </c>
      <c r="G71" s="106">
        <v>55.67</v>
      </c>
      <c r="H71" s="106">
        <v>86.238</v>
      </c>
      <c r="I71" s="106">
        <v>144.834</v>
      </c>
      <c r="J71" s="106">
        <f t="shared" si="69"/>
        <v>0.59484328440569478</v>
      </c>
      <c r="K71" s="106">
        <f t="shared" si="70"/>
        <v>0.61609706070665859</v>
      </c>
      <c r="L71" s="106">
        <f t="shared" si="71"/>
        <v>0.85025561049573095</v>
      </c>
      <c r="M71" s="106"/>
      <c r="N71" s="158">
        <v>10170.241</v>
      </c>
      <c r="O71" s="158">
        <v>387.7</v>
      </c>
      <c r="P71" s="106">
        <v>628.62396240234295</v>
      </c>
      <c r="Q71" s="105">
        <v>637.924560546875</v>
      </c>
      <c r="R71" s="105">
        <v>633.65289306640602</v>
      </c>
      <c r="S71" s="103">
        <f>Q71-P71</f>
        <v>9.3005981445320458</v>
      </c>
      <c r="T71" s="103">
        <f t="shared" si="80"/>
        <v>5.0289306640630684</v>
      </c>
      <c r="U71" s="106">
        <f t="shared" si="81"/>
        <v>4.2716674804689774</v>
      </c>
      <c r="V71" s="106">
        <v>631.58459472656205</v>
      </c>
      <c r="W71" s="106">
        <f t="shared" si="72"/>
        <v>7.1647644042975571</v>
      </c>
      <c r="X71" s="106">
        <f t="shared" si="73"/>
        <v>4.9420348225206634E-2</v>
      </c>
      <c r="Y71" s="106">
        <v>637.910400390625</v>
      </c>
      <c r="Z71" s="106">
        <v>630.4482421875</v>
      </c>
      <c r="AA71" s="106">
        <v>23.568999999999999</v>
      </c>
      <c r="AB71" s="106">
        <f t="shared" si="74"/>
        <v>7.462158203125</v>
      </c>
      <c r="AC71" s="107">
        <f t="shared" si="75"/>
        <v>17.568257306119314</v>
      </c>
      <c r="AD71" s="159"/>
      <c r="AE71" s="106">
        <v>181.95599999999999</v>
      </c>
      <c r="AF71" s="106">
        <v>41.286999999999999</v>
      </c>
      <c r="AG71" s="106"/>
      <c r="AH71" s="106"/>
      <c r="AI71" s="158">
        <v>16502.048999999999</v>
      </c>
      <c r="AJ71" s="158">
        <v>488.00299999999999</v>
      </c>
      <c r="AK71" s="106">
        <f t="shared" si="76"/>
        <v>0.8707685854443532</v>
      </c>
      <c r="AL71" s="103">
        <v>637.92199707031205</v>
      </c>
      <c r="AM71" s="103">
        <v>631.95928955078102</v>
      </c>
      <c r="AN71" s="103">
        <v>18.663</v>
      </c>
      <c r="AO71" s="103">
        <f t="shared" si="77"/>
        <v>5.9627075195310226</v>
      </c>
      <c r="AP71" s="103">
        <f t="shared" si="78"/>
        <v>17.718344006060953</v>
      </c>
    </row>
    <row r="72" spans="1:42" s="35" customFormat="1" ht="21" x14ac:dyDescent="0.35">
      <c r="A72" s="160" t="s">
        <v>135</v>
      </c>
      <c r="B72" s="161"/>
      <c r="C72" s="161"/>
      <c r="D72" s="162"/>
      <c r="E72" s="163"/>
      <c r="F72" s="164"/>
      <c r="G72" s="164"/>
      <c r="H72" s="164"/>
      <c r="I72" s="164"/>
      <c r="J72" s="164"/>
      <c r="K72" s="164"/>
      <c r="L72" s="164"/>
      <c r="M72" s="164"/>
      <c r="N72" s="165"/>
      <c r="O72" s="165"/>
      <c r="P72" s="164"/>
      <c r="Q72" s="166"/>
      <c r="R72" s="166"/>
      <c r="S72" s="167"/>
      <c r="T72" s="167"/>
      <c r="U72" s="164"/>
      <c r="V72" s="164"/>
      <c r="W72" s="164"/>
      <c r="X72" s="164"/>
      <c r="Y72" s="164"/>
      <c r="Z72" s="164"/>
      <c r="AA72" s="164"/>
      <c r="AB72" s="164"/>
      <c r="AC72" s="168"/>
      <c r="AD72" s="164"/>
      <c r="AE72" s="164"/>
      <c r="AF72" s="164"/>
      <c r="AG72" s="164"/>
      <c r="AH72" s="164"/>
      <c r="AI72" s="165"/>
      <c r="AJ72" s="165"/>
      <c r="AK72" s="164"/>
      <c r="AL72" s="167"/>
      <c r="AM72" s="167"/>
      <c r="AN72" s="167"/>
      <c r="AO72" s="167"/>
      <c r="AP72" s="167"/>
    </row>
    <row r="73" spans="1:42" ht="15.75" x14ac:dyDescent="0.25">
      <c r="A73" s="154" t="s">
        <v>136</v>
      </c>
      <c r="B73" s="155" t="s">
        <v>280</v>
      </c>
      <c r="C73" s="155" t="s">
        <v>281</v>
      </c>
      <c r="D73" s="156" t="s">
        <v>35</v>
      </c>
      <c r="E73" s="157"/>
      <c r="F73" s="106">
        <v>200.41</v>
      </c>
      <c r="G73" s="106">
        <v>171.93199999999999</v>
      </c>
      <c r="H73" s="106">
        <v>102.65</v>
      </c>
      <c r="I73" s="106">
        <v>261.10199999999998</v>
      </c>
      <c r="J73" s="106">
        <f t="shared" ref="J73:J87" si="82">H73/F73</f>
        <v>0.51219999002045813</v>
      </c>
      <c r="K73" s="106">
        <f t="shared" ref="K73:K87" si="83">N73/(PI()*(F73/2)^2)</f>
        <v>0.60067924477402035</v>
      </c>
      <c r="L73" s="106">
        <f t="shared" ref="L73:L87" si="84">(4*PI()*N73)/(O73^2)</f>
        <v>0.74718055155446705</v>
      </c>
      <c r="M73" s="106"/>
      <c r="N73" s="158">
        <v>18948.345000000001</v>
      </c>
      <c r="O73" s="158">
        <v>564.51800000000003</v>
      </c>
      <c r="P73" s="106">
        <v>2156.4599609375</v>
      </c>
      <c r="Q73" s="105">
        <v>2179.02001953125</v>
      </c>
      <c r="R73" s="105">
        <v>2170.60009765625</v>
      </c>
      <c r="S73" s="103">
        <f t="shared" ref="S73:S87" si="85">Q73-P73</f>
        <v>22.56005859375</v>
      </c>
      <c r="T73" s="103">
        <f t="shared" ref="T73:T78" si="86">R73-P73</f>
        <v>14.14013671875</v>
      </c>
      <c r="U73" s="106">
        <f t="shared" ref="U73:U87" si="87">Q73-R73</f>
        <v>8.419921875</v>
      </c>
      <c r="V73" s="106">
        <v>2168.830078125</v>
      </c>
      <c r="W73" s="106">
        <f t="shared" ref="W73:W87" si="88">((R73+Q73)/2)-P73</f>
        <v>18.35009765625</v>
      </c>
      <c r="X73" s="106">
        <f t="shared" ref="X73:X87" si="89">W73/F73</f>
        <v>9.1562784572875602E-2</v>
      </c>
      <c r="Y73" s="106">
        <v>2179.02001953125</v>
      </c>
      <c r="Z73" s="106">
        <v>2160.81005859375</v>
      </c>
      <c r="AA73" s="106">
        <v>41.451999999999998</v>
      </c>
      <c r="AB73" s="106">
        <f t="shared" ref="AB73:AB78" si="90">Y73-Z73</f>
        <v>18.2099609375</v>
      </c>
      <c r="AC73" s="107">
        <f t="shared" ref="AC73:AC78" si="91">DEGREES(ATAN(AB73/AA73))</f>
        <v>23.715996853843947</v>
      </c>
      <c r="AD73" s="159"/>
      <c r="AE73" s="106"/>
      <c r="AF73" s="106"/>
      <c r="AG73" s="106"/>
      <c r="AH73" s="106"/>
      <c r="AI73" s="158"/>
      <c r="AJ73" s="158"/>
      <c r="AK73" s="106" t="str">
        <f t="shared" ref="AK73:AK87" si="92">IF(OR($D73="Spatter",$D73="Scoria Cone"),(4*PI()*AI73)/(AJ73*AJ73),"---")</f>
        <v>---</v>
      </c>
      <c r="AL73" s="103"/>
      <c r="AM73" s="103"/>
      <c r="AN73" s="103"/>
      <c r="AO73" s="103"/>
      <c r="AP73" s="103"/>
    </row>
    <row r="74" spans="1:42" ht="15.75" x14ac:dyDescent="0.25">
      <c r="A74" s="154" t="s">
        <v>137</v>
      </c>
      <c r="B74" s="155" t="s">
        <v>282</v>
      </c>
      <c r="C74" s="155" t="s">
        <v>283</v>
      </c>
      <c r="D74" s="156" t="s">
        <v>35</v>
      </c>
      <c r="E74" s="157"/>
      <c r="F74" s="106">
        <v>103.86</v>
      </c>
      <c r="G74" s="106">
        <v>99.873000000000005</v>
      </c>
      <c r="H74" s="106">
        <v>83.477000000000004</v>
      </c>
      <c r="I74" s="106">
        <v>189.53200000000001</v>
      </c>
      <c r="J74" s="106">
        <f t="shared" si="82"/>
        <v>0.80374542653572123</v>
      </c>
      <c r="K74" s="106">
        <f t="shared" si="83"/>
        <v>0.79163682547762104</v>
      </c>
      <c r="L74" s="106">
        <f t="shared" si="84"/>
        <v>0.96945130147187808</v>
      </c>
      <c r="M74" s="106"/>
      <c r="N74" s="158">
        <v>6706.7560000000003</v>
      </c>
      <c r="O74" s="158">
        <v>294.84800000000001</v>
      </c>
      <c r="P74" s="106">
        <v>2157.80004882812</v>
      </c>
      <c r="Q74" s="105">
        <v>2177.07006835937</v>
      </c>
      <c r="R74" s="105">
        <v>2173.30004882812</v>
      </c>
      <c r="S74" s="103">
        <f t="shared" si="85"/>
        <v>19.27001953125</v>
      </c>
      <c r="T74" s="103">
        <f t="shared" si="86"/>
        <v>15.5</v>
      </c>
      <c r="U74" s="106">
        <f t="shared" si="87"/>
        <v>3.77001953125</v>
      </c>
      <c r="V74" s="106">
        <v>2161.61010742187</v>
      </c>
      <c r="W74" s="106">
        <f t="shared" si="88"/>
        <v>17.385009765625</v>
      </c>
      <c r="X74" s="106">
        <f t="shared" si="89"/>
        <v>0.16738888663224533</v>
      </c>
      <c r="Y74" s="106">
        <v>2177.07006835937</v>
      </c>
      <c r="Z74" s="106">
        <v>2160.3798828125</v>
      </c>
      <c r="AA74" s="106">
        <v>34.134</v>
      </c>
      <c r="AB74" s="106">
        <f t="shared" si="90"/>
        <v>16.690185546869998</v>
      </c>
      <c r="AC74" s="107">
        <f t="shared" si="91"/>
        <v>26.056817357615241</v>
      </c>
      <c r="AD74" s="159"/>
      <c r="AE74" s="106"/>
      <c r="AF74" s="106"/>
      <c r="AG74" s="106"/>
      <c r="AH74" s="106"/>
      <c r="AI74" s="158"/>
      <c r="AJ74" s="158"/>
      <c r="AK74" s="106" t="str">
        <f t="shared" si="92"/>
        <v>---</v>
      </c>
      <c r="AL74" s="103"/>
      <c r="AM74" s="103"/>
      <c r="AN74" s="103"/>
      <c r="AO74" s="103"/>
      <c r="AP74" s="103"/>
    </row>
    <row r="75" spans="1:42" ht="15.75" x14ac:dyDescent="0.25">
      <c r="A75" s="154" t="s">
        <v>138</v>
      </c>
      <c r="B75" s="155" t="s">
        <v>284</v>
      </c>
      <c r="C75" s="155" t="s">
        <v>285</v>
      </c>
      <c r="D75" s="156" t="s">
        <v>35</v>
      </c>
      <c r="E75" s="157"/>
      <c r="F75" s="106">
        <v>193.51599999999999</v>
      </c>
      <c r="G75" s="106">
        <v>66.727000000000004</v>
      </c>
      <c r="H75" s="106">
        <v>112.574</v>
      </c>
      <c r="I75" s="106">
        <v>156.52000000000001</v>
      </c>
      <c r="J75" s="106">
        <f t="shared" si="82"/>
        <v>0.58172967609913395</v>
      </c>
      <c r="K75" s="106">
        <f t="shared" si="83"/>
        <v>0.49934112178767465</v>
      </c>
      <c r="L75" s="106">
        <f t="shared" si="84"/>
        <v>0.68829806569236662</v>
      </c>
      <c r="M75" s="106"/>
      <c r="N75" s="158">
        <v>14686.59</v>
      </c>
      <c r="O75" s="158">
        <v>517.81799999999998</v>
      </c>
      <c r="P75" s="106">
        <v>2156.32006835937</v>
      </c>
      <c r="Q75" s="105">
        <v>2178.080078125</v>
      </c>
      <c r="R75" s="105">
        <v>2171.59008789062</v>
      </c>
      <c r="S75" s="103">
        <f t="shared" si="85"/>
        <v>21.760009765630002</v>
      </c>
      <c r="T75" s="103">
        <f t="shared" si="86"/>
        <v>15.27001953125</v>
      </c>
      <c r="U75" s="106">
        <f t="shared" si="87"/>
        <v>6.4899902343800022</v>
      </c>
      <c r="V75" s="106">
        <v>2165.78002929687</v>
      </c>
      <c r="W75" s="106">
        <f t="shared" si="88"/>
        <v>18.515014648439774</v>
      </c>
      <c r="X75" s="106">
        <f t="shared" si="89"/>
        <v>9.5676918954710588E-2</v>
      </c>
      <c r="Y75" s="106">
        <v>2178.080078125</v>
      </c>
      <c r="Z75" s="106">
        <v>2160.03002929687</v>
      </c>
      <c r="AA75" s="106">
        <v>36.646999999999998</v>
      </c>
      <c r="AB75" s="106">
        <f t="shared" si="90"/>
        <v>18.050048828130002</v>
      </c>
      <c r="AC75" s="107">
        <f t="shared" si="91"/>
        <v>26.222009434539398</v>
      </c>
      <c r="AD75" s="159"/>
      <c r="AE75" s="106"/>
      <c r="AF75" s="106"/>
      <c r="AG75" s="106"/>
      <c r="AH75" s="106"/>
      <c r="AI75" s="158"/>
      <c r="AJ75" s="158"/>
      <c r="AK75" s="106" t="str">
        <f t="shared" si="92"/>
        <v>---</v>
      </c>
      <c r="AL75" s="103"/>
      <c r="AM75" s="103"/>
      <c r="AN75" s="103"/>
      <c r="AO75" s="103"/>
      <c r="AP75" s="103"/>
    </row>
    <row r="76" spans="1:42" ht="15.75" x14ac:dyDescent="0.25">
      <c r="A76" s="154" t="s">
        <v>139</v>
      </c>
      <c r="B76" s="155" t="s">
        <v>286</v>
      </c>
      <c r="C76" s="155" t="s">
        <v>287</v>
      </c>
      <c r="D76" s="156" t="s">
        <v>35</v>
      </c>
      <c r="E76" s="157"/>
      <c r="F76" s="106">
        <v>89.524000000000001</v>
      </c>
      <c r="G76" s="106">
        <v>99.715999999999994</v>
      </c>
      <c r="H76" s="106">
        <v>78.012</v>
      </c>
      <c r="I76" s="106">
        <v>8.8260000000000005</v>
      </c>
      <c r="J76" s="106">
        <f t="shared" si="82"/>
        <v>0.87140878423662926</v>
      </c>
      <c r="K76" s="106">
        <f t="shared" si="83"/>
        <v>0.85628702364730191</v>
      </c>
      <c r="L76" s="106">
        <f t="shared" si="84"/>
        <v>0.97525495495055825</v>
      </c>
      <c r="M76" s="106"/>
      <c r="N76" s="158">
        <v>5389.9930000000004</v>
      </c>
      <c r="O76" s="158">
        <v>263.536</v>
      </c>
      <c r="P76" s="106">
        <v>2161.88989257812</v>
      </c>
      <c r="Q76" s="105">
        <v>2178.86010742187</v>
      </c>
      <c r="R76" s="105">
        <v>2176.669921875</v>
      </c>
      <c r="S76" s="103">
        <f t="shared" si="85"/>
        <v>16.97021484375</v>
      </c>
      <c r="T76" s="103">
        <f t="shared" si="86"/>
        <v>14.780029296880002</v>
      </c>
      <c r="U76" s="106">
        <f t="shared" si="87"/>
        <v>2.1901855468699978</v>
      </c>
      <c r="V76" s="106">
        <v>2165.13989257812</v>
      </c>
      <c r="W76" s="106">
        <f t="shared" si="88"/>
        <v>15.875122070314774</v>
      </c>
      <c r="X76" s="106">
        <f t="shared" si="89"/>
        <v>0.17732811391710349</v>
      </c>
      <c r="Y76" s="106">
        <v>2177.38989257812</v>
      </c>
      <c r="Z76" s="106">
        <v>2163.84008789062</v>
      </c>
      <c r="AA76" s="106">
        <v>34.564</v>
      </c>
      <c r="AB76" s="106">
        <f t="shared" si="90"/>
        <v>13.5498046875</v>
      </c>
      <c r="AC76" s="107">
        <f t="shared" si="91"/>
        <v>21.406209213941676</v>
      </c>
      <c r="AD76" s="159"/>
      <c r="AE76" s="106"/>
      <c r="AF76" s="106"/>
      <c r="AG76" s="106"/>
      <c r="AH76" s="106"/>
      <c r="AI76" s="158"/>
      <c r="AJ76" s="158"/>
      <c r="AK76" s="106" t="str">
        <f t="shared" si="92"/>
        <v>---</v>
      </c>
      <c r="AL76" s="103"/>
      <c r="AM76" s="103"/>
      <c r="AN76" s="103"/>
      <c r="AO76" s="103"/>
      <c r="AP76" s="103"/>
    </row>
    <row r="77" spans="1:42" ht="15.75" x14ac:dyDescent="0.25">
      <c r="A77" s="154" t="s">
        <v>140</v>
      </c>
      <c r="B77" s="155" t="s">
        <v>288</v>
      </c>
      <c r="C77" s="155" t="s">
        <v>289</v>
      </c>
      <c r="D77" s="156" t="s">
        <v>35</v>
      </c>
      <c r="E77" s="157"/>
      <c r="F77" s="106">
        <v>63.619</v>
      </c>
      <c r="G77" s="106">
        <v>22.103999999999999</v>
      </c>
      <c r="H77" s="106">
        <v>60.191000000000003</v>
      </c>
      <c r="I77" s="106">
        <v>112.82899999999999</v>
      </c>
      <c r="J77" s="106">
        <f t="shared" si="82"/>
        <v>0.94611672613527409</v>
      </c>
      <c r="K77" s="106">
        <f t="shared" si="83"/>
        <v>0.905394380298014</v>
      </c>
      <c r="L77" s="106">
        <f t="shared" si="84"/>
        <v>0.97615196713225705</v>
      </c>
      <c r="M77" s="106"/>
      <c r="N77" s="158">
        <v>2878.07</v>
      </c>
      <c r="O77" s="158">
        <v>192.48500000000001</v>
      </c>
      <c r="P77" s="106">
        <v>2161.6201171875</v>
      </c>
      <c r="Q77" s="105">
        <v>2176.669921875</v>
      </c>
      <c r="R77" s="105">
        <v>2174.77001953125</v>
      </c>
      <c r="S77" s="103">
        <f t="shared" si="85"/>
        <v>15.0498046875</v>
      </c>
      <c r="T77" s="103">
        <f t="shared" si="86"/>
        <v>13.14990234375</v>
      </c>
      <c r="U77" s="106">
        <f t="shared" si="87"/>
        <v>1.89990234375</v>
      </c>
      <c r="V77" s="106">
        <v>2162.59008789062</v>
      </c>
      <c r="W77" s="106">
        <f t="shared" si="88"/>
        <v>14.099853515625</v>
      </c>
      <c r="X77" s="106">
        <f t="shared" si="89"/>
        <v>0.22162959989350667</v>
      </c>
      <c r="Y77" s="106">
        <v>2176.669921875</v>
      </c>
      <c r="Z77" s="106">
        <v>2164.94995117187</v>
      </c>
      <c r="AA77" s="106">
        <v>22.295999999999999</v>
      </c>
      <c r="AB77" s="106">
        <f t="shared" si="90"/>
        <v>11.719970703130002</v>
      </c>
      <c r="AC77" s="107">
        <f t="shared" si="91"/>
        <v>27.728817958051234</v>
      </c>
      <c r="AD77" s="159"/>
      <c r="AE77" s="106"/>
      <c r="AF77" s="106"/>
      <c r="AG77" s="106"/>
      <c r="AH77" s="106"/>
      <c r="AI77" s="158"/>
      <c r="AJ77" s="158"/>
      <c r="AK77" s="106" t="str">
        <f t="shared" si="92"/>
        <v>---</v>
      </c>
      <c r="AL77" s="103"/>
      <c r="AM77" s="103"/>
      <c r="AN77" s="103"/>
      <c r="AO77" s="103"/>
      <c r="AP77" s="103"/>
    </row>
    <row r="78" spans="1:42" ht="15.75" x14ac:dyDescent="0.25">
      <c r="A78" s="154" t="s">
        <v>141</v>
      </c>
      <c r="B78" s="155" t="s">
        <v>290</v>
      </c>
      <c r="C78" s="155" t="s">
        <v>291</v>
      </c>
      <c r="D78" s="156" t="s">
        <v>35</v>
      </c>
      <c r="E78" s="157"/>
      <c r="F78" s="106">
        <v>256.649</v>
      </c>
      <c r="G78" s="106">
        <v>162.00800000000001</v>
      </c>
      <c r="H78" s="106">
        <v>232.70599999999999</v>
      </c>
      <c r="I78" s="106">
        <v>71.727000000000004</v>
      </c>
      <c r="J78" s="106">
        <f t="shared" si="82"/>
        <v>0.90670916309823923</v>
      </c>
      <c r="K78" s="106">
        <f t="shared" si="83"/>
        <v>0.69210683753382007</v>
      </c>
      <c r="L78" s="106">
        <f t="shared" si="84"/>
        <v>0.77971589526295315</v>
      </c>
      <c r="M78" s="106"/>
      <c r="N78" s="158">
        <v>35804.875999999997</v>
      </c>
      <c r="O78" s="158">
        <v>759.64</v>
      </c>
      <c r="P78" s="106">
        <v>2162.03002929687</v>
      </c>
      <c r="Q78" s="105">
        <v>2183.94995117187</v>
      </c>
      <c r="R78" s="105">
        <v>2172.89990234375</v>
      </c>
      <c r="S78" s="103">
        <f t="shared" si="85"/>
        <v>21.919921875</v>
      </c>
      <c r="T78" s="103">
        <f t="shared" si="86"/>
        <v>10.869873046880002</v>
      </c>
      <c r="U78" s="106">
        <f t="shared" si="87"/>
        <v>11.050048828119998</v>
      </c>
      <c r="V78" s="106">
        <v>2171.34008789062</v>
      </c>
      <c r="W78" s="106">
        <f t="shared" si="88"/>
        <v>16.394897460939774</v>
      </c>
      <c r="X78" s="106">
        <f t="shared" si="89"/>
        <v>6.38806208515902E-2</v>
      </c>
      <c r="Y78" s="106">
        <v>2183.94995117187</v>
      </c>
      <c r="Z78" s="106">
        <v>2171.02001953125</v>
      </c>
      <c r="AA78" s="106">
        <v>42.911999999999999</v>
      </c>
      <c r="AB78" s="106">
        <f t="shared" si="90"/>
        <v>12.929931640619998</v>
      </c>
      <c r="AC78" s="107">
        <f t="shared" si="91"/>
        <v>16.768222565635458</v>
      </c>
      <c r="AD78" s="159"/>
      <c r="AE78" s="106"/>
      <c r="AF78" s="106"/>
      <c r="AG78" s="106"/>
      <c r="AH78" s="106"/>
      <c r="AI78" s="158"/>
      <c r="AJ78" s="158"/>
      <c r="AK78" s="106" t="str">
        <f t="shared" si="92"/>
        <v>---</v>
      </c>
      <c r="AL78" s="103"/>
      <c r="AM78" s="103"/>
      <c r="AN78" s="103"/>
      <c r="AO78" s="103"/>
      <c r="AP78" s="103"/>
    </row>
    <row r="79" spans="1:42" ht="15.75" x14ac:dyDescent="0.25">
      <c r="A79" s="154" t="s">
        <v>142</v>
      </c>
      <c r="B79" s="155" t="s">
        <v>294</v>
      </c>
      <c r="C79" s="155" t="s">
        <v>295</v>
      </c>
      <c r="D79" s="156" t="s">
        <v>104</v>
      </c>
      <c r="E79" s="157"/>
      <c r="F79" s="106">
        <v>294.18799999999999</v>
      </c>
      <c r="G79" s="106">
        <v>115.992</v>
      </c>
      <c r="H79" s="106">
        <v>269.87400000000002</v>
      </c>
      <c r="I79" s="106">
        <v>25.741</v>
      </c>
      <c r="J79" s="106">
        <f t="shared" si="82"/>
        <v>0.91735216936108899</v>
      </c>
      <c r="K79" s="106">
        <f t="shared" si="83"/>
        <v>0.91116593537519708</v>
      </c>
      <c r="L79" s="106">
        <f t="shared" si="84"/>
        <v>0.98403932035820829</v>
      </c>
      <c r="M79" s="106"/>
      <c r="N79" s="158">
        <v>61935.16</v>
      </c>
      <c r="O79" s="158">
        <v>889.33900000000006</v>
      </c>
      <c r="P79" s="106">
        <v>2543.51000976562</v>
      </c>
      <c r="Q79" s="105">
        <v>2599.8798828125</v>
      </c>
      <c r="R79" s="105">
        <v>2558.8798828125</v>
      </c>
      <c r="S79" s="103">
        <f t="shared" si="85"/>
        <v>56.369873046880002</v>
      </c>
      <c r="T79" s="103">
        <f t="shared" ref="T79:T87" si="93">R79-P79</f>
        <v>15.369873046880002</v>
      </c>
      <c r="U79" s="106">
        <f t="shared" si="87"/>
        <v>41</v>
      </c>
      <c r="V79" s="106">
        <v>2547.75</v>
      </c>
      <c r="W79" s="106">
        <f t="shared" si="88"/>
        <v>35.869873046880002</v>
      </c>
      <c r="X79" s="106">
        <f t="shared" si="89"/>
        <v>0.12192840308537399</v>
      </c>
      <c r="Y79" s="106">
        <v>2599.8798828125</v>
      </c>
      <c r="Z79" s="106">
        <v>2552.8701171875</v>
      </c>
      <c r="AA79" s="106">
        <v>117.547</v>
      </c>
      <c r="AB79" s="106">
        <f t="shared" ref="AB79:AB87" si="94">Y79-Z79</f>
        <v>47.009765625</v>
      </c>
      <c r="AC79" s="107">
        <f t="shared" ref="AC79:AC87" si="95">DEGREES(ATAN(AB79/AA79))</f>
        <v>21.797613167196207</v>
      </c>
      <c r="AD79" s="159"/>
      <c r="AE79" s="106">
        <v>1038.713</v>
      </c>
      <c r="AF79" s="106">
        <v>136.125</v>
      </c>
      <c r="AG79" s="106"/>
      <c r="AH79" s="106"/>
      <c r="AI79" s="158">
        <v>757005.72600000002</v>
      </c>
      <c r="AJ79" s="158">
        <v>3110.6179999999999</v>
      </c>
      <c r="AK79" s="106">
        <f t="shared" si="92"/>
        <v>0.98314068104865393</v>
      </c>
      <c r="AL79" s="103">
        <v>2594.919921875</v>
      </c>
      <c r="AM79" s="103">
        <v>2395.75</v>
      </c>
      <c r="AN79" s="103">
        <v>422.05099999999999</v>
      </c>
      <c r="AO79" s="103">
        <f t="shared" ref="AO79:AO87" si="96">AL79-AM79</f>
        <v>199.169921875</v>
      </c>
      <c r="AP79" s="103">
        <f t="shared" ref="AP79:AP87" si="97">DEGREES(ATAN(AO79/AN79))</f>
        <v>25.26307486006133</v>
      </c>
    </row>
    <row r="80" spans="1:42" ht="15.75" x14ac:dyDescent="0.25">
      <c r="A80" s="154" t="s">
        <v>143</v>
      </c>
      <c r="B80" s="155" t="s">
        <v>296</v>
      </c>
      <c r="C80" s="155" t="s">
        <v>297</v>
      </c>
      <c r="D80" s="156" t="s">
        <v>104</v>
      </c>
      <c r="E80" s="157"/>
      <c r="F80" s="106">
        <v>323.09300000000002</v>
      </c>
      <c r="G80" s="106">
        <v>102.306</v>
      </c>
      <c r="H80" s="106">
        <v>272.06599999999997</v>
      </c>
      <c r="I80" s="106">
        <v>192.69399999999999</v>
      </c>
      <c r="J80" s="106">
        <f t="shared" si="82"/>
        <v>0.84206714475398714</v>
      </c>
      <c r="K80" s="106">
        <f t="shared" si="83"/>
        <v>0.81132117882632937</v>
      </c>
      <c r="L80" s="106">
        <f t="shared" si="84"/>
        <v>0.95657203896496401</v>
      </c>
      <c r="M80" s="106"/>
      <c r="N80" s="158">
        <v>66517.786999999997</v>
      </c>
      <c r="O80" s="158">
        <v>934.79200000000003</v>
      </c>
      <c r="P80" s="106">
        <v>2404.8798828125</v>
      </c>
      <c r="Q80" s="105">
        <v>2463.8701171875</v>
      </c>
      <c r="R80" s="105">
        <v>2432.2099609375</v>
      </c>
      <c r="S80" s="103">
        <f t="shared" si="85"/>
        <v>58.990234375</v>
      </c>
      <c r="T80" s="103">
        <f t="shared" si="93"/>
        <v>27.330078125</v>
      </c>
      <c r="U80" s="106">
        <f t="shared" si="87"/>
        <v>31.66015625</v>
      </c>
      <c r="V80" s="106">
        <v>2405.01000976562</v>
      </c>
      <c r="W80" s="106">
        <f t="shared" si="88"/>
        <v>43.16015625</v>
      </c>
      <c r="X80" s="106">
        <f t="shared" si="89"/>
        <v>0.13358431241159666</v>
      </c>
      <c r="Y80" s="106">
        <v>2463.8701171875</v>
      </c>
      <c r="Z80" s="106">
        <v>2408.14990234375</v>
      </c>
      <c r="AA80" s="106">
        <v>125.608</v>
      </c>
      <c r="AB80" s="106">
        <f t="shared" si="94"/>
        <v>55.72021484375</v>
      </c>
      <c r="AC80" s="107">
        <f t="shared" si="95"/>
        <v>23.922266806341664</v>
      </c>
      <c r="AD80" s="159"/>
      <c r="AE80" s="106">
        <v>837.7</v>
      </c>
      <c r="AF80" s="106">
        <v>103.30800000000001</v>
      </c>
      <c r="AG80" s="106"/>
      <c r="AH80" s="106"/>
      <c r="AI80" s="158">
        <v>397569.30200000003</v>
      </c>
      <c r="AJ80" s="158">
        <v>2301.654</v>
      </c>
      <c r="AK80" s="106">
        <f t="shared" si="92"/>
        <v>0.94306717987311306</v>
      </c>
      <c r="AL80" s="103">
        <v>2463.8701171875</v>
      </c>
      <c r="AM80" s="103">
        <v>2402.40991210937</v>
      </c>
      <c r="AN80" s="103">
        <v>147.94800000000001</v>
      </c>
      <c r="AO80" s="103">
        <f t="shared" si="96"/>
        <v>61.460205078130002</v>
      </c>
      <c r="AP80" s="103">
        <f t="shared" si="97"/>
        <v>22.55885905052493</v>
      </c>
    </row>
    <row r="81" spans="1:42" ht="15.75" x14ac:dyDescent="0.25">
      <c r="A81" s="154" t="s">
        <v>298</v>
      </c>
      <c r="B81" s="155" t="s">
        <v>299</v>
      </c>
      <c r="C81" s="155" t="s">
        <v>300</v>
      </c>
      <c r="D81" s="156" t="s">
        <v>104</v>
      </c>
      <c r="E81" s="157"/>
      <c r="F81" s="106">
        <v>294.11799999999999</v>
      </c>
      <c r="G81" s="106">
        <v>89.078000000000003</v>
      </c>
      <c r="H81" s="106">
        <v>267.80399999999997</v>
      </c>
      <c r="I81" s="106">
        <v>178.45599999999999</v>
      </c>
      <c r="J81" s="106">
        <f t="shared" si="82"/>
        <v>0.91053250736099112</v>
      </c>
      <c r="K81" s="106">
        <f t="shared" si="83"/>
        <v>0.87847503422723172</v>
      </c>
      <c r="L81" s="106">
        <f t="shared" si="84"/>
        <v>0.97640273642920095</v>
      </c>
      <c r="M81" s="106"/>
      <c r="N81" s="158">
        <v>59684.631000000001</v>
      </c>
      <c r="O81" s="158">
        <v>876.43899999999996</v>
      </c>
      <c r="P81" s="106">
        <v>2412.1298828125</v>
      </c>
      <c r="Q81" s="105">
        <v>2463.14990234375</v>
      </c>
      <c r="R81" s="105">
        <v>2419.39990234375</v>
      </c>
      <c r="S81" s="103">
        <f t="shared" si="85"/>
        <v>51.02001953125</v>
      </c>
      <c r="T81" s="103">
        <f t="shared" si="93"/>
        <v>7.27001953125</v>
      </c>
      <c r="U81" s="106">
        <f t="shared" si="87"/>
        <v>43.75</v>
      </c>
      <c r="V81" s="106">
        <v>2412.58935546875</v>
      </c>
      <c r="W81" s="106">
        <f t="shared" si="88"/>
        <v>29.14501953125</v>
      </c>
      <c r="X81" s="106">
        <f t="shared" si="89"/>
        <v>9.9092947494713007E-2</v>
      </c>
      <c r="Y81" s="106">
        <v>2463.14990234375</v>
      </c>
      <c r="Z81" s="106">
        <v>2414.03002929687</v>
      </c>
      <c r="AA81" s="106">
        <v>123.215</v>
      </c>
      <c r="AB81" s="106">
        <f t="shared" si="94"/>
        <v>49.119873046880002</v>
      </c>
      <c r="AC81" s="107">
        <f t="shared" si="95"/>
        <v>21.73478361142098</v>
      </c>
      <c r="AD81" s="159"/>
      <c r="AE81" s="106">
        <v>802.53599999999994</v>
      </c>
      <c r="AF81" s="106">
        <v>103.95399999999999</v>
      </c>
      <c r="AG81" s="106"/>
      <c r="AH81" s="106"/>
      <c r="AI81" s="158">
        <v>398070.62300000002</v>
      </c>
      <c r="AJ81" s="158">
        <v>2295.1280000000002</v>
      </c>
      <c r="AK81" s="106">
        <f t="shared" si="92"/>
        <v>0.94963381318488627</v>
      </c>
      <c r="AL81" s="103">
        <v>2463.14990234375</v>
      </c>
      <c r="AM81" s="103">
        <v>2355.86010742187</v>
      </c>
      <c r="AN81" s="103">
        <v>238.43199999999999</v>
      </c>
      <c r="AO81" s="103">
        <f t="shared" si="96"/>
        <v>107.28979492188</v>
      </c>
      <c r="AP81" s="103">
        <f t="shared" si="97"/>
        <v>24.226825052442525</v>
      </c>
    </row>
    <row r="82" spans="1:42" ht="15.75" x14ac:dyDescent="0.25">
      <c r="A82" s="154" t="s">
        <v>144</v>
      </c>
      <c r="B82" s="155" t="s">
        <v>307</v>
      </c>
      <c r="C82" s="155" t="s">
        <v>308</v>
      </c>
      <c r="D82" s="156" t="s">
        <v>104</v>
      </c>
      <c r="E82" s="157"/>
      <c r="F82" s="106">
        <v>215.47300000000001</v>
      </c>
      <c r="G82" s="106">
        <v>146.92599999999999</v>
      </c>
      <c r="H82" s="106">
        <v>192.53800000000001</v>
      </c>
      <c r="I82" s="106">
        <v>56.853000000000002</v>
      </c>
      <c r="J82" s="106">
        <f t="shared" si="82"/>
        <v>0.89355974994546883</v>
      </c>
      <c r="K82" s="106">
        <f t="shared" si="83"/>
        <v>0.85422351462380097</v>
      </c>
      <c r="L82" s="106">
        <f t="shared" si="84"/>
        <v>0.97223322803848988</v>
      </c>
      <c r="M82" s="106"/>
      <c r="N82" s="158">
        <v>31149.216</v>
      </c>
      <c r="O82" s="158">
        <v>634.51700000000005</v>
      </c>
      <c r="P82" s="106">
        <v>2444.02001953125</v>
      </c>
      <c r="Q82" s="105">
        <v>2477.88989257812</v>
      </c>
      <c r="R82" s="105">
        <v>2451.86010742187</v>
      </c>
      <c r="S82" s="103">
        <f t="shared" si="85"/>
        <v>33.869873046869998</v>
      </c>
      <c r="T82" s="103">
        <f t="shared" si="93"/>
        <v>7.8400878906199978</v>
      </c>
      <c r="U82" s="106">
        <f t="shared" si="87"/>
        <v>26.02978515625</v>
      </c>
      <c r="V82" s="106">
        <v>2446.25</v>
      </c>
      <c r="W82" s="106">
        <f t="shared" si="88"/>
        <v>20.854980468744998</v>
      </c>
      <c r="X82" s="106">
        <f t="shared" si="89"/>
        <v>9.6786977805780758E-2</v>
      </c>
      <c r="Y82" s="106">
        <v>2477.88989257812</v>
      </c>
      <c r="Z82" s="106">
        <v>2444.98999023437</v>
      </c>
      <c r="AA82" s="106">
        <v>81.631</v>
      </c>
      <c r="AB82" s="106">
        <f t="shared" si="94"/>
        <v>32.89990234375</v>
      </c>
      <c r="AC82" s="107">
        <f t="shared" si="95"/>
        <v>21.951010327512417</v>
      </c>
      <c r="AD82" s="159"/>
      <c r="AE82" s="106">
        <v>534.96699999999998</v>
      </c>
      <c r="AF82" s="106">
        <v>174.35300000000001</v>
      </c>
      <c r="AG82" s="106"/>
      <c r="AH82" s="106"/>
      <c r="AI82" s="158">
        <v>156962.647</v>
      </c>
      <c r="AJ82" s="158">
        <v>1467.1669999999999</v>
      </c>
      <c r="AK82" s="106">
        <f t="shared" si="92"/>
        <v>0.91631981423986042</v>
      </c>
      <c r="AL82" s="103">
        <v>2477.88989257812</v>
      </c>
      <c r="AM82" s="103">
        <v>2434.93994140625</v>
      </c>
      <c r="AN82" s="103">
        <v>107.59399999999999</v>
      </c>
      <c r="AO82" s="103">
        <f t="shared" si="96"/>
        <v>42.949951171869998</v>
      </c>
      <c r="AP82" s="103">
        <f t="shared" si="97"/>
        <v>21.76116145478122</v>
      </c>
    </row>
    <row r="83" spans="1:42" ht="15.75" x14ac:dyDescent="0.25">
      <c r="A83" s="154" t="s">
        <v>145</v>
      </c>
      <c r="B83" s="155" t="s">
        <v>309</v>
      </c>
      <c r="C83" s="155" t="s">
        <v>310</v>
      </c>
      <c r="D83" s="156" t="s">
        <v>104</v>
      </c>
      <c r="E83" s="157"/>
      <c r="F83" s="106">
        <v>152.35400000000001</v>
      </c>
      <c r="G83" s="106">
        <v>155.36000000000001</v>
      </c>
      <c r="H83" s="106">
        <v>132.48099999999999</v>
      </c>
      <c r="I83" s="106">
        <v>64.751999999999995</v>
      </c>
      <c r="J83" s="106">
        <f t="shared" si="82"/>
        <v>0.8695603659897343</v>
      </c>
      <c r="K83" s="106">
        <f t="shared" si="83"/>
        <v>0.80125749993058304</v>
      </c>
      <c r="L83" s="106">
        <f t="shared" si="84"/>
        <v>0.93627110694898308</v>
      </c>
      <c r="M83" s="106"/>
      <c r="N83" s="158">
        <v>14607.291999999999</v>
      </c>
      <c r="O83" s="158">
        <v>442.78100000000001</v>
      </c>
      <c r="P83" s="106">
        <v>2521.419921875</v>
      </c>
      <c r="Q83" s="105">
        <v>2546.59008789062</v>
      </c>
      <c r="R83" s="105">
        <v>2530.69995117187</v>
      </c>
      <c r="S83" s="103">
        <f t="shared" si="85"/>
        <v>25.170166015619998</v>
      </c>
      <c r="T83" s="103">
        <f t="shared" si="93"/>
        <v>9.2800292968699978</v>
      </c>
      <c r="U83" s="106">
        <f t="shared" si="87"/>
        <v>15.89013671875</v>
      </c>
      <c r="V83" s="106">
        <v>2522.36010742187</v>
      </c>
      <c r="W83" s="106">
        <f t="shared" si="88"/>
        <v>17.225097656244998</v>
      </c>
      <c r="X83" s="106">
        <f t="shared" si="89"/>
        <v>0.11305970080368744</v>
      </c>
      <c r="Y83" s="106">
        <v>2546.59008789062</v>
      </c>
      <c r="Z83" s="106">
        <v>2523.07006835937</v>
      </c>
      <c r="AA83" s="106">
        <v>47.488</v>
      </c>
      <c r="AB83" s="106">
        <f t="shared" si="94"/>
        <v>23.52001953125</v>
      </c>
      <c r="AC83" s="107">
        <f t="shared" si="95"/>
        <v>26.348451928093628</v>
      </c>
      <c r="AD83" s="159"/>
      <c r="AE83" s="106">
        <v>523.12900000000002</v>
      </c>
      <c r="AF83" s="106">
        <v>156.995</v>
      </c>
      <c r="AG83" s="106"/>
      <c r="AH83" s="106"/>
      <c r="AI83" s="158">
        <v>174637.891</v>
      </c>
      <c r="AJ83" s="158">
        <v>1536.3589999999999</v>
      </c>
      <c r="AK83" s="106">
        <f t="shared" si="92"/>
        <v>0.92974301510498403</v>
      </c>
      <c r="AL83" s="103">
        <v>2546.59008789062</v>
      </c>
      <c r="AM83" s="103">
        <v>2458.82006835937</v>
      </c>
      <c r="AN83" s="103">
        <v>150.00399999999999</v>
      </c>
      <c r="AO83" s="103">
        <f t="shared" si="96"/>
        <v>87.77001953125</v>
      </c>
      <c r="AP83" s="103">
        <f t="shared" si="97"/>
        <v>30.332664986932652</v>
      </c>
    </row>
    <row r="84" spans="1:42" ht="15.75" x14ac:dyDescent="0.25">
      <c r="A84" s="154" t="s">
        <v>146</v>
      </c>
      <c r="B84" s="155" t="s">
        <v>311</v>
      </c>
      <c r="C84" s="155" t="s">
        <v>312</v>
      </c>
      <c r="D84" s="156" t="s">
        <v>104</v>
      </c>
      <c r="E84" s="157"/>
      <c r="F84" s="106">
        <v>177.90199999999999</v>
      </c>
      <c r="G84" s="106">
        <v>24.693999999999999</v>
      </c>
      <c r="H84" s="106">
        <v>126.68300000000001</v>
      </c>
      <c r="I84" s="106">
        <v>115.47</v>
      </c>
      <c r="J84" s="106">
        <f t="shared" si="82"/>
        <v>0.71209429910849797</v>
      </c>
      <c r="K84" s="106">
        <f t="shared" si="83"/>
        <v>0.68482954784072869</v>
      </c>
      <c r="L84" s="106">
        <f t="shared" si="84"/>
        <v>0.92881995485194957</v>
      </c>
      <c r="M84" s="106"/>
      <c r="N84" s="158">
        <v>17022.919000000002</v>
      </c>
      <c r="O84" s="158">
        <v>479.90600000000001</v>
      </c>
      <c r="P84" s="106">
        <v>2354.2099609375</v>
      </c>
      <c r="Q84" s="105">
        <v>2381.61010742187</v>
      </c>
      <c r="R84" s="105">
        <v>2358.93994140625</v>
      </c>
      <c r="S84" s="103">
        <f t="shared" si="85"/>
        <v>27.400146484369998</v>
      </c>
      <c r="T84" s="103">
        <f t="shared" si="93"/>
        <v>4.72998046875</v>
      </c>
      <c r="U84" s="106">
        <f t="shared" si="87"/>
        <v>22.670166015619998</v>
      </c>
      <c r="V84" s="106">
        <v>2354.64990234375</v>
      </c>
      <c r="W84" s="106">
        <f t="shared" si="88"/>
        <v>16.065063476559772</v>
      </c>
      <c r="X84" s="106">
        <f t="shared" si="89"/>
        <v>9.0302882916211025E-2</v>
      </c>
      <c r="Y84" s="106">
        <v>2381.61010742187</v>
      </c>
      <c r="Z84" s="106">
        <v>2355.93994140625</v>
      </c>
      <c r="AA84" s="106">
        <v>46.311999999999998</v>
      </c>
      <c r="AB84" s="106">
        <f t="shared" si="94"/>
        <v>25.670166015619998</v>
      </c>
      <c r="AC84" s="107">
        <f t="shared" si="95"/>
        <v>28.999058551549471</v>
      </c>
      <c r="AD84" s="159"/>
      <c r="AE84" s="106">
        <v>314.73200000000003</v>
      </c>
      <c r="AF84" s="106">
        <v>24.846</v>
      </c>
      <c r="AG84" s="106"/>
      <c r="AH84" s="106"/>
      <c r="AI84" s="158">
        <v>62490.453000000001</v>
      </c>
      <c r="AJ84" s="158">
        <v>907.32</v>
      </c>
      <c r="AK84" s="106">
        <f t="shared" si="92"/>
        <v>0.95389938486884118</v>
      </c>
      <c r="AL84" s="103">
        <v>2381.61010742187</v>
      </c>
      <c r="AM84" s="103">
        <v>2354.06005859375</v>
      </c>
      <c r="AN84" s="103">
        <v>77.147999999999996</v>
      </c>
      <c r="AO84" s="103">
        <f t="shared" si="96"/>
        <v>27.550048828119998</v>
      </c>
      <c r="AP84" s="103">
        <f t="shared" si="97"/>
        <v>19.651974310146489</v>
      </c>
    </row>
    <row r="85" spans="1:42" ht="15.75" x14ac:dyDescent="0.25">
      <c r="A85" s="154" t="s">
        <v>147</v>
      </c>
      <c r="B85" s="155" t="s">
        <v>313</v>
      </c>
      <c r="C85" s="155" t="s">
        <v>314</v>
      </c>
      <c r="D85" s="156" t="s">
        <v>104</v>
      </c>
      <c r="E85" s="157"/>
      <c r="F85" s="106">
        <v>262.31299999999999</v>
      </c>
      <c r="G85" s="106">
        <v>83.570999999999998</v>
      </c>
      <c r="H85" s="106">
        <v>232.02699999999999</v>
      </c>
      <c r="I85" s="106">
        <v>174.27699999999999</v>
      </c>
      <c r="J85" s="106">
        <f t="shared" si="82"/>
        <v>0.88454251218963609</v>
      </c>
      <c r="K85" s="106">
        <f t="shared" si="83"/>
        <v>0.86035484872946011</v>
      </c>
      <c r="L85" s="106">
        <f t="shared" si="84"/>
        <v>0.96941991978921316</v>
      </c>
      <c r="M85" s="106"/>
      <c r="N85" s="158">
        <v>46495.093000000001</v>
      </c>
      <c r="O85" s="158">
        <v>776.34100000000001</v>
      </c>
      <c r="P85" s="106">
        <v>2400.64990234375</v>
      </c>
      <c r="Q85" s="105">
        <v>2497.98999023437</v>
      </c>
      <c r="R85" s="105">
        <v>2432.5400390625</v>
      </c>
      <c r="S85" s="103">
        <f t="shared" si="85"/>
        <v>97.340087890619998</v>
      </c>
      <c r="T85" s="103">
        <f t="shared" si="93"/>
        <v>31.89013671875</v>
      </c>
      <c r="U85" s="106">
        <f t="shared" si="87"/>
        <v>65.449951171869998</v>
      </c>
      <c r="V85" s="106">
        <v>2411.80004882812</v>
      </c>
      <c r="W85" s="106">
        <f t="shared" si="88"/>
        <v>64.615112304684772</v>
      </c>
      <c r="X85" s="106">
        <f t="shared" si="89"/>
        <v>0.2463282883604121</v>
      </c>
      <c r="Y85" s="106">
        <v>2497.98999023437</v>
      </c>
      <c r="Z85" s="106">
        <v>2402.86010742187</v>
      </c>
      <c r="AA85" s="106">
        <v>145.386</v>
      </c>
      <c r="AB85" s="106">
        <f t="shared" si="94"/>
        <v>95.1298828125</v>
      </c>
      <c r="AC85" s="107">
        <f t="shared" si="95"/>
        <v>33.197778742742393</v>
      </c>
      <c r="AD85" s="159"/>
      <c r="AE85" s="106">
        <v>622.976</v>
      </c>
      <c r="AF85" s="106">
        <v>126.05200000000001</v>
      </c>
      <c r="AG85" s="106"/>
      <c r="AH85" s="106"/>
      <c r="AI85" s="158">
        <v>255951.75</v>
      </c>
      <c r="AJ85" s="158">
        <v>1846.952</v>
      </c>
      <c r="AK85" s="106">
        <f t="shared" si="92"/>
        <v>0.94288070758605369</v>
      </c>
      <c r="AL85" s="103">
        <v>2497.98999023437</v>
      </c>
      <c r="AM85" s="103">
        <v>2391.27001953125</v>
      </c>
      <c r="AN85" s="103">
        <v>227.703</v>
      </c>
      <c r="AO85" s="103">
        <f t="shared" si="96"/>
        <v>106.71997070312</v>
      </c>
      <c r="AP85" s="103">
        <f t="shared" si="97"/>
        <v>25.11157314209343</v>
      </c>
    </row>
    <row r="86" spans="1:42" ht="15.75" x14ac:dyDescent="0.25">
      <c r="A86" s="154" t="s">
        <v>148</v>
      </c>
      <c r="B86" s="155" t="s">
        <v>315</v>
      </c>
      <c r="C86" s="155" t="s">
        <v>316</v>
      </c>
      <c r="D86" s="156" t="s">
        <v>104</v>
      </c>
      <c r="E86" s="157"/>
      <c r="F86" s="106">
        <v>207.934</v>
      </c>
      <c r="G86" s="106">
        <v>83.022999999999996</v>
      </c>
      <c r="H86" s="106">
        <v>194.941</v>
      </c>
      <c r="I86" s="106">
        <v>173.08600000000001</v>
      </c>
      <c r="J86" s="106">
        <f t="shared" si="82"/>
        <v>0.93751382650264026</v>
      </c>
      <c r="K86" s="106">
        <f t="shared" si="83"/>
        <v>0.92002729211858414</v>
      </c>
      <c r="L86" s="106">
        <f t="shared" si="84"/>
        <v>0.98722152165030697</v>
      </c>
      <c r="M86" s="106"/>
      <c r="N86" s="158">
        <v>31242.2</v>
      </c>
      <c r="O86" s="158">
        <v>630.62099999999998</v>
      </c>
      <c r="P86" s="106">
        <v>2374.080078125</v>
      </c>
      <c r="Q86" s="105">
        <v>2425.97998046875</v>
      </c>
      <c r="R86" s="105">
        <v>2417.90991210937</v>
      </c>
      <c r="S86" s="103">
        <f t="shared" si="85"/>
        <v>51.89990234375</v>
      </c>
      <c r="T86" s="103">
        <f t="shared" si="93"/>
        <v>43.829833984369998</v>
      </c>
      <c r="U86" s="106">
        <f t="shared" si="87"/>
        <v>8.0700683593800022</v>
      </c>
      <c r="V86" s="106">
        <v>2374.080078125</v>
      </c>
      <c r="W86" s="106">
        <f t="shared" si="88"/>
        <v>47.864868164059772</v>
      </c>
      <c r="X86" s="106">
        <f t="shared" si="89"/>
        <v>0.23019260036386435</v>
      </c>
      <c r="Y86" s="106">
        <v>2425.97998046875</v>
      </c>
      <c r="Z86" s="106">
        <v>2376.77001953125</v>
      </c>
      <c r="AA86" s="106">
        <v>83.997</v>
      </c>
      <c r="AB86" s="106">
        <f t="shared" si="94"/>
        <v>49.2099609375</v>
      </c>
      <c r="AC86" s="107">
        <f t="shared" si="95"/>
        <v>30.364066501863618</v>
      </c>
      <c r="AD86" s="159"/>
      <c r="AE86" s="106">
        <v>428.13200000000001</v>
      </c>
      <c r="AF86" s="106">
        <v>134.78100000000001</v>
      </c>
      <c r="AG86" s="106"/>
      <c r="AH86" s="106"/>
      <c r="AI86" s="158">
        <v>119586.47199999999</v>
      </c>
      <c r="AJ86" s="158">
        <v>1279.778</v>
      </c>
      <c r="AK86" s="106">
        <f t="shared" si="92"/>
        <v>0.91753499504655511</v>
      </c>
      <c r="AL86" s="103">
        <v>2425.97998046875</v>
      </c>
      <c r="AM86" s="103">
        <v>2420.94995117187</v>
      </c>
      <c r="AN86" s="103">
        <v>27.733000000000001</v>
      </c>
      <c r="AO86" s="103">
        <f t="shared" si="96"/>
        <v>5.0300292968800022</v>
      </c>
      <c r="AP86" s="103">
        <f t="shared" si="97"/>
        <v>10.280177499428268</v>
      </c>
    </row>
    <row r="87" spans="1:42" ht="15.75" x14ac:dyDescent="0.25">
      <c r="A87" s="154" t="s">
        <v>149</v>
      </c>
      <c r="B87" s="155" t="s">
        <v>317</v>
      </c>
      <c r="C87" s="155" t="s">
        <v>318</v>
      </c>
      <c r="D87" s="156" t="s">
        <v>104</v>
      </c>
      <c r="E87" s="157"/>
      <c r="F87" s="106">
        <v>63.65</v>
      </c>
      <c r="G87" s="106">
        <v>33.698999999999998</v>
      </c>
      <c r="H87" s="106">
        <v>52.585000000000001</v>
      </c>
      <c r="I87" s="106">
        <v>123.652</v>
      </c>
      <c r="J87" s="106">
        <f t="shared" si="82"/>
        <v>0.8261586802827966</v>
      </c>
      <c r="K87" s="106">
        <f t="shared" si="83"/>
        <v>0.84093558821204328</v>
      </c>
      <c r="L87" s="106">
        <f t="shared" si="84"/>
        <v>0.9730456623138295</v>
      </c>
      <c r="M87" s="106"/>
      <c r="N87" s="158">
        <v>2675.7739999999999</v>
      </c>
      <c r="O87" s="158">
        <v>185.893</v>
      </c>
      <c r="P87" s="106">
        <v>2403.32006835937</v>
      </c>
      <c r="Q87" s="105">
        <v>2420.88989257812</v>
      </c>
      <c r="R87" s="105">
        <v>2409.47998046875</v>
      </c>
      <c r="S87" s="103">
        <f t="shared" si="85"/>
        <v>17.56982421875</v>
      </c>
      <c r="T87" s="103">
        <f t="shared" si="93"/>
        <v>6.1599121093800022</v>
      </c>
      <c r="U87" s="106">
        <f t="shared" si="87"/>
        <v>11.409912109369998</v>
      </c>
      <c r="V87" s="106">
        <v>2405.42358398437</v>
      </c>
      <c r="W87" s="106">
        <f t="shared" si="88"/>
        <v>11.864868164064774</v>
      </c>
      <c r="X87" s="106">
        <f t="shared" si="89"/>
        <v>0.18640798372450548</v>
      </c>
      <c r="Y87" s="106">
        <v>2420.88989257812</v>
      </c>
      <c r="Z87" s="106">
        <v>2403.919921875</v>
      </c>
      <c r="AA87" s="106">
        <v>35.151000000000003</v>
      </c>
      <c r="AB87" s="106">
        <f t="shared" si="94"/>
        <v>16.969970703119998</v>
      </c>
      <c r="AC87" s="107">
        <f t="shared" si="95"/>
        <v>25.770018222612553</v>
      </c>
      <c r="AD87" s="159"/>
      <c r="AE87" s="106">
        <v>196.13800000000001</v>
      </c>
      <c r="AF87" s="106">
        <v>136.15899999999999</v>
      </c>
      <c r="AG87" s="106"/>
      <c r="AH87" s="106"/>
      <c r="AI87" s="158">
        <v>23994.495999999999</v>
      </c>
      <c r="AJ87" s="158">
        <v>563.79</v>
      </c>
      <c r="AK87" s="106">
        <f t="shared" si="92"/>
        <v>0.94860794809709492</v>
      </c>
      <c r="AL87" s="103">
        <v>2420.88989257812</v>
      </c>
      <c r="AM87" s="103">
        <v>2387.0400390625</v>
      </c>
      <c r="AN87" s="103">
        <v>64.394999999999996</v>
      </c>
      <c r="AO87" s="103">
        <f t="shared" si="96"/>
        <v>33.849853515619998</v>
      </c>
      <c r="AP87" s="103">
        <f t="shared" si="97"/>
        <v>27.729093750061629</v>
      </c>
    </row>
    <row r="88" spans="1:42" s="33" customFormat="1" ht="15.75" x14ac:dyDescent="0.25">
      <c r="A88" s="160" t="s">
        <v>150</v>
      </c>
      <c r="B88" s="169"/>
      <c r="C88" s="169"/>
      <c r="D88" s="170"/>
      <c r="E88" s="171"/>
      <c r="F88" s="152"/>
      <c r="G88" s="152"/>
      <c r="H88" s="152"/>
      <c r="I88" s="152"/>
      <c r="J88" s="152"/>
      <c r="K88" s="152"/>
      <c r="L88" s="152"/>
      <c r="M88" s="152"/>
      <c r="N88" s="172"/>
      <c r="O88" s="172"/>
      <c r="P88" s="152"/>
      <c r="Q88" s="151"/>
      <c r="R88" s="151"/>
      <c r="S88" s="149"/>
      <c r="T88" s="149"/>
      <c r="U88" s="152"/>
      <c r="V88" s="152"/>
      <c r="W88" s="152"/>
      <c r="X88" s="152"/>
      <c r="Y88" s="152"/>
      <c r="Z88" s="152"/>
      <c r="AA88" s="152"/>
      <c r="AB88" s="152"/>
      <c r="AC88" s="153"/>
      <c r="AD88" s="152"/>
      <c r="AE88" s="152"/>
      <c r="AF88" s="152"/>
      <c r="AG88" s="152"/>
      <c r="AH88" s="152"/>
      <c r="AI88" s="172"/>
      <c r="AJ88" s="172"/>
      <c r="AK88" s="152"/>
      <c r="AL88" s="149"/>
      <c r="AM88" s="149"/>
      <c r="AN88" s="149"/>
      <c r="AO88" s="149"/>
      <c r="AP88" s="149"/>
    </row>
    <row r="89" spans="1:42" ht="15.75" x14ac:dyDescent="0.25">
      <c r="A89" s="154" t="s">
        <v>150</v>
      </c>
      <c r="B89" s="155" t="s">
        <v>292</v>
      </c>
      <c r="C89" s="155" t="s">
        <v>293</v>
      </c>
      <c r="D89" s="156" t="s">
        <v>104</v>
      </c>
      <c r="E89" s="157"/>
      <c r="F89" s="106">
        <v>437.14499999999998</v>
      </c>
      <c r="G89" s="106">
        <v>20.384</v>
      </c>
      <c r="H89" s="106">
        <v>391.16</v>
      </c>
      <c r="I89" s="106">
        <v>110.214</v>
      </c>
      <c r="J89" s="106">
        <f>H89/F89</f>
        <v>0.89480607121206934</v>
      </c>
      <c r="K89" s="106">
        <f>N89/(PI()*(F89/2)^2)</f>
        <v>0.89143651944722924</v>
      </c>
      <c r="L89" s="106">
        <f>(4*PI()*N89)/(O89^2)</f>
        <v>0.98467159494059298</v>
      </c>
      <c r="M89" s="106"/>
      <c r="N89" s="158">
        <v>133792.36600000001</v>
      </c>
      <c r="O89" s="158">
        <v>1306.6969999999999</v>
      </c>
      <c r="P89" s="106">
        <v>2367.78002929687</v>
      </c>
      <c r="Q89" s="105">
        <v>2492.68994140625</v>
      </c>
      <c r="R89" s="105">
        <v>2401.63989257812</v>
      </c>
      <c r="S89" s="103">
        <f>Q89-P89</f>
        <v>124.90991210938</v>
      </c>
      <c r="T89" s="103">
        <f>R89-P89</f>
        <v>33.85986328125</v>
      </c>
      <c r="U89" s="106">
        <f>Q89-R89</f>
        <v>91.050048828130002</v>
      </c>
      <c r="V89" s="106">
        <v>2376.85009765625</v>
      </c>
      <c r="W89" s="106">
        <f>((R89+Q89)/2)-P89</f>
        <v>79.384887695314774</v>
      </c>
      <c r="X89" s="106">
        <f>W89/F89</f>
        <v>0.18159852610761823</v>
      </c>
      <c r="Y89" s="106">
        <v>2492.68994140625</v>
      </c>
      <c r="Z89" s="106">
        <v>2380.03002929687</v>
      </c>
      <c r="AA89" s="106">
        <v>199.923</v>
      </c>
      <c r="AB89" s="106">
        <f>Y89-Z89</f>
        <v>112.65991210938</v>
      </c>
      <c r="AC89" s="107">
        <f>DEGREES(ATAN(AB89/AA89))</f>
        <v>29.401977494832444</v>
      </c>
      <c r="AD89" s="159"/>
      <c r="AE89" s="106">
        <v>1697.644</v>
      </c>
      <c r="AF89" s="106">
        <v>30.628</v>
      </c>
      <c r="AG89" s="106"/>
      <c r="AH89" s="106"/>
      <c r="AI89" s="158">
        <v>1843296.227</v>
      </c>
      <c r="AJ89" s="158">
        <v>4931.0630000000001</v>
      </c>
      <c r="AK89" s="106">
        <f>IF(OR($D89="Spatter",$D89="Scoria Cone"),(4*PI()*AI89)/(AJ89*AJ89),"---")</f>
        <v>0.95262921410185564</v>
      </c>
      <c r="AL89" s="103">
        <v>2490.0400390625</v>
      </c>
      <c r="AM89" s="103">
        <v>2180.419921875</v>
      </c>
      <c r="AN89" s="103">
        <v>750.428</v>
      </c>
      <c r="AO89" s="103">
        <f t="shared" ref="AO89" si="98">AL89-AM89</f>
        <v>309.6201171875</v>
      </c>
      <c r="AP89" s="103">
        <f t="shared" ref="AP89" si="99">DEGREES(ATAN(AO89/AN89))</f>
        <v>22.420621233268559</v>
      </c>
    </row>
    <row r="90" spans="1:42" s="33" customFormat="1" ht="15.75" x14ac:dyDescent="0.25">
      <c r="A90" s="160" t="s">
        <v>151</v>
      </c>
      <c r="B90" s="169"/>
      <c r="C90" s="169"/>
      <c r="D90" s="170"/>
      <c r="E90" s="171"/>
      <c r="F90" s="152"/>
      <c r="G90" s="152"/>
      <c r="H90" s="152"/>
      <c r="I90" s="152"/>
      <c r="J90" s="152"/>
      <c r="K90" s="152"/>
      <c r="L90" s="152"/>
      <c r="M90" s="152"/>
      <c r="N90" s="172"/>
      <c r="O90" s="172"/>
      <c r="P90" s="152"/>
      <c r="Q90" s="151"/>
      <c r="R90" s="151"/>
      <c r="S90" s="149"/>
      <c r="T90" s="149"/>
      <c r="U90" s="152"/>
      <c r="V90" s="152"/>
      <c r="W90" s="152"/>
      <c r="X90" s="152"/>
      <c r="Y90" s="152"/>
      <c r="Z90" s="152"/>
      <c r="AA90" s="152"/>
      <c r="AB90" s="152"/>
      <c r="AC90" s="153"/>
      <c r="AD90" s="152"/>
      <c r="AE90" s="152"/>
      <c r="AF90" s="152"/>
      <c r="AG90" s="152"/>
      <c r="AH90" s="152"/>
      <c r="AI90" s="172"/>
      <c r="AJ90" s="172"/>
      <c r="AK90" s="152"/>
      <c r="AL90" s="149"/>
      <c r="AM90" s="149"/>
      <c r="AN90" s="149"/>
      <c r="AO90" s="149"/>
      <c r="AP90" s="149"/>
    </row>
    <row r="91" spans="1:42" ht="15.75" x14ac:dyDescent="0.25">
      <c r="A91" s="154" t="s">
        <v>152</v>
      </c>
      <c r="B91" s="155" t="s">
        <v>319</v>
      </c>
      <c r="C91" s="155" t="s">
        <v>320</v>
      </c>
      <c r="D91" s="156" t="s">
        <v>39</v>
      </c>
      <c r="E91" s="157"/>
      <c r="F91" s="106">
        <v>1654.3</v>
      </c>
      <c r="G91" s="106">
        <v>185.6</v>
      </c>
      <c r="H91" s="106">
        <v>1532.3</v>
      </c>
      <c r="I91" s="106">
        <v>95.5</v>
      </c>
      <c r="J91" s="106">
        <f t="shared" ref="J91:J101" si="100">H91/F91</f>
        <v>0.92625279574442365</v>
      </c>
      <c r="K91" s="106">
        <f t="shared" ref="K91:K101" si="101">N91/(PI()*(F91/2)^2)</f>
        <v>0.92072091734752759</v>
      </c>
      <c r="L91" s="106">
        <f t="shared" ref="L91:L101" si="102">(4*PI()*N91)/(O91^2)</f>
        <v>0.95362055561300463</v>
      </c>
      <c r="M91" s="106"/>
      <c r="N91" s="158">
        <v>1979002.9</v>
      </c>
      <c r="O91" s="158">
        <v>5106.7</v>
      </c>
      <c r="P91" s="106">
        <v>82.019996643066406</v>
      </c>
      <c r="Q91" s="105">
        <v>327.45999145507801</v>
      </c>
      <c r="R91" s="105">
        <v>282.32000732421801</v>
      </c>
      <c r="S91" s="103">
        <f t="shared" ref="S91:S101" si="103">Q91-P91</f>
        <v>245.43999481201161</v>
      </c>
      <c r="T91" s="103">
        <f t="shared" ref="T91:T101" si="104">R91-P91</f>
        <v>200.3000106811516</v>
      </c>
      <c r="U91" s="106">
        <f t="shared" ref="U91:U101" si="105">Q91-R91</f>
        <v>45.13998413086</v>
      </c>
      <c r="V91" s="106">
        <v>85.279998779296804</v>
      </c>
      <c r="W91" s="106">
        <f t="shared" ref="W91:W101" si="106">((R91+Q91)/2)-P91</f>
        <v>222.87000274658158</v>
      </c>
      <c r="X91" s="106">
        <f t="shared" ref="X91:X101" si="107">W91/F91</f>
        <v>0.13472163618846739</v>
      </c>
      <c r="Y91" s="106">
        <v>327.45999145507801</v>
      </c>
      <c r="Z91" s="106">
        <v>93.25</v>
      </c>
      <c r="AA91" s="106">
        <v>306.66800000000001</v>
      </c>
      <c r="AB91" s="106">
        <f t="shared" ref="AB91:AB92" si="108">Y91-Z91</f>
        <v>234.20999145507801</v>
      </c>
      <c r="AC91" s="107">
        <f t="shared" ref="AC91:AC92" si="109">DEGREES(ATAN(AB91/AA91))</f>
        <v>37.369873965581696</v>
      </c>
      <c r="AD91" s="159"/>
      <c r="AE91" s="106"/>
      <c r="AF91" s="106"/>
      <c r="AG91" s="106"/>
      <c r="AH91" s="106"/>
      <c r="AI91" s="158"/>
      <c r="AJ91" s="158"/>
      <c r="AK91" s="106" t="str">
        <f t="shared" ref="AK91:AK101" si="110">IF(OR($D91="Spatter",$D91="Scoria Cone"),(4*PI()*AI91)/(AJ91*AJ91),"---")</f>
        <v>---</v>
      </c>
      <c r="AL91" s="103"/>
      <c r="AM91" s="103"/>
      <c r="AN91" s="103"/>
      <c r="AO91" s="103"/>
      <c r="AP91" s="103"/>
    </row>
    <row r="92" spans="1:42" ht="15.75" x14ac:dyDescent="0.25">
      <c r="A92" s="154" t="s">
        <v>153</v>
      </c>
      <c r="B92" s="155" t="s">
        <v>321</v>
      </c>
      <c r="C92" s="155" t="s">
        <v>322</v>
      </c>
      <c r="D92" s="156" t="s">
        <v>39</v>
      </c>
      <c r="E92" s="157"/>
      <c r="F92" s="106">
        <v>1894.1</v>
      </c>
      <c r="G92" s="106">
        <v>130.9</v>
      </c>
      <c r="H92" s="106">
        <v>1699.8</v>
      </c>
      <c r="I92" s="106">
        <v>39.700000000000003</v>
      </c>
      <c r="J92" s="106">
        <f t="shared" si="100"/>
        <v>0.89741829892825087</v>
      </c>
      <c r="K92" s="106">
        <f t="shared" si="101"/>
        <v>0.84928826134456015</v>
      </c>
      <c r="L92" s="106">
        <f t="shared" si="102"/>
        <v>0.93193912882152208</v>
      </c>
      <c r="M92" s="106"/>
      <c r="N92" s="158">
        <v>2393044.7000000002</v>
      </c>
      <c r="O92" s="158">
        <v>5680.5</v>
      </c>
      <c r="P92" s="106">
        <v>108.33999633789</v>
      </c>
      <c r="Q92" s="105">
        <v>249.55999755859301</v>
      </c>
      <c r="R92" s="105">
        <v>192.17999267578099</v>
      </c>
      <c r="S92" s="103">
        <f t="shared" si="103"/>
        <v>141.22000122070301</v>
      </c>
      <c r="T92" s="103">
        <f t="shared" si="104"/>
        <v>83.839996337890994</v>
      </c>
      <c r="U92" s="106">
        <f t="shared" si="105"/>
        <v>57.380004882812017</v>
      </c>
      <c r="V92" s="106">
        <v>108.620002746582</v>
      </c>
      <c r="W92" s="106">
        <f t="shared" si="106"/>
        <v>112.52999877929699</v>
      </c>
      <c r="X92" s="106">
        <f t="shared" si="107"/>
        <v>5.9410801319516919E-2</v>
      </c>
      <c r="Y92" s="106">
        <v>249.55999755859301</v>
      </c>
      <c r="Z92" s="106">
        <v>114.919998168945</v>
      </c>
      <c r="AA92" s="106">
        <v>271.61599999999999</v>
      </c>
      <c r="AB92" s="106">
        <f t="shared" si="108"/>
        <v>134.63999938964801</v>
      </c>
      <c r="AC92" s="107">
        <f t="shared" si="109"/>
        <v>26.367606111944909</v>
      </c>
      <c r="AD92" s="159"/>
      <c r="AE92" s="106"/>
      <c r="AF92" s="106"/>
      <c r="AG92" s="106"/>
      <c r="AH92" s="106"/>
      <c r="AI92" s="158"/>
      <c r="AJ92" s="158"/>
      <c r="AK92" s="106" t="str">
        <f t="shared" si="110"/>
        <v>---</v>
      </c>
      <c r="AL92" s="103"/>
      <c r="AM92" s="103"/>
      <c r="AN92" s="103"/>
      <c r="AO92" s="103"/>
      <c r="AP92" s="103"/>
    </row>
    <row r="93" spans="1:42" ht="15.75" x14ac:dyDescent="0.25">
      <c r="A93" s="154" t="s">
        <v>154</v>
      </c>
      <c r="B93" s="155" t="s">
        <v>323</v>
      </c>
      <c r="C93" s="155" t="s">
        <v>324</v>
      </c>
      <c r="D93" s="156" t="s">
        <v>39</v>
      </c>
      <c r="E93" s="157"/>
      <c r="F93" s="106">
        <v>1092</v>
      </c>
      <c r="G93" s="106">
        <v>57</v>
      </c>
      <c r="H93" s="106">
        <v>1019.3</v>
      </c>
      <c r="I93" s="106">
        <v>326.89999999999998</v>
      </c>
      <c r="J93" s="106">
        <f t="shared" si="100"/>
        <v>0.93342490842490833</v>
      </c>
      <c r="K93" s="106">
        <f t="shared" si="101"/>
        <v>0.92223561702405032</v>
      </c>
      <c r="L93" s="106">
        <f t="shared" si="102"/>
        <v>0.98010471419183154</v>
      </c>
      <c r="M93" s="106"/>
      <c r="N93" s="158">
        <v>863728.1</v>
      </c>
      <c r="O93" s="158">
        <v>3327.8</v>
      </c>
      <c r="P93" s="106">
        <v>158.05000305175699</v>
      </c>
      <c r="Q93" s="105">
        <v>391.60998535156199</v>
      </c>
      <c r="R93" s="105">
        <v>332.08999633789</v>
      </c>
      <c r="S93" s="103">
        <f t="shared" si="103"/>
        <v>233.559982299805</v>
      </c>
      <c r="T93" s="103">
        <f t="shared" si="104"/>
        <v>174.03999328613301</v>
      </c>
      <c r="U93" s="106">
        <f t="shared" si="105"/>
        <v>59.519989013671989</v>
      </c>
      <c r="V93" s="106">
        <v>160.100006103515</v>
      </c>
      <c r="W93" s="106">
        <f t="shared" si="106"/>
        <v>203.79998779296901</v>
      </c>
      <c r="X93" s="106">
        <f t="shared" si="107"/>
        <v>0.18663002545143681</v>
      </c>
      <c r="Y93" s="106">
        <v>391.60998535156199</v>
      </c>
      <c r="Z93" s="106">
        <v>172.52000427246</v>
      </c>
      <c r="AA93" s="106">
        <v>292.24700000000001</v>
      </c>
      <c r="AB93" s="106">
        <f>Y93-Z93</f>
        <v>219.08998107910199</v>
      </c>
      <c r="AC93" s="107">
        <f>DEGREES(ATAN(AB93/AA93))</f>
        <v>36.857942035680168</v>
      </c>
      <c r="AD93" s="159"/>
      <c r="AE93" s="106"/>
      <c r="AF93" s="106"/>
      <c r="AG93" s="106"/>
      <c r="AH93" s="106"/>
      <c r="AI93" s="158"/>
      <c r="AJ93" s="158"/>
      <c r="AK93" s="106" t="str">
        <f t="shared" si="110"/>
        <v>---</v>
      </c>
      <c r="AL93" s="103"/>
      <c r="AM93" s="103"/>
      <c r="AN93" s="103"/>
      <c r="AO93" s="103"/>
      <c r="AP93" s="103"/>
    </row>
    <row r="94" spans="1:42" ht="15.75" x14ac:dyDescent="0.25">
      <c r="A94" s="154" t="s">
        <v>155</v>
      </c>
      <c r="B94" s="155" t="s">
        <v>325</v>
      </c>
      <c r="C94" s="155" t="s">
        <v>326</v>
      </c>
      <c r="D94" s="156" t="s">
        <v>104</v>
      </c>
      <c r="E94" s="157"/>
      <c r="F94" s="106">
        <v>209.37299999999999</v>
      </c>
      <c r="G94" s="106">
        <v>0.47299999999999998</v>
      </c>
      <c r="H94" s="106">
        <v>151.26</v>
      </c>
      <c r="I94" s="106">
        <v>89.954999999999998</v>
      </c>
      <c r="J94" s="106">
        <f t="shared" si="100"/>
        <v>0.72244272184092506</v>
      </c>
      <c r="K94" s="106">
        <f t="shared" si="101"/>
        <v>0.69238291584348688</v>
      </c>
      <c r="L94" s="106">
        <f t="shared" si="102"/>
        <v>0.9450878797200456</v>
      </c>
      <c r="M94" s="106"/>
      <c r="N94" s="158">
        <v>23838.425999999999</v>
      </c>
      <c r="O94" s="158">
        <v>562.99900000000002</v>
      </c>
      <c r="P94" s="106">
        <v>317.35998535156199</v>
      </c>
      <c r="Q94" s="105">
        <v>344.29998779296801</v>
      </c>
      <c r="R94" s="105">
        <v>326.35998535156199</v>
      </c>
      <c r="S94" s="103">
        <f t="shared" si="103"/>
        <v>26.940002441406023</v>
      </c>
      <c r="T94" s="103">
        <f t="shared" si="104"/>
        <v>9</v>
      </c>
      <c r="U94" s="106">
        <f t="shared" si="105"/>
        <v>17.940002441406023</v>
      </c>
      <c r="V94" s="106">
        <v>318.11999511718699</v>
      </c>
      <c r="W94" s="106">
        <f t="shared" si="106"/>
        <v>17.970001220703011</v>
      </c>
      <c r="X94" s="106">
        <f t="shared" si="107"/>
        <v>8.5827691348469057E-2</v>
      </c>
      <c r="Y94" s="106">
        <v>344.29998779296801</v>
      </c>
      <c r="Z94" s="106">
        <v>320.14999389648398</v>
      </c>
      <c r="AA94" s="106">
        <v>50.948999999999998</v>
      </c>
      <c r="AB94" s="106">
        <f t="shared" ref="AB94:AB101" si="111">Y94-Z94</f>
        <v>24.149993896484034</v>
      </c>
      <c r="AC94" s="107">
        <f t="shared" ref="AC94:AC101" si="112">DEGREES(ATAN(AB94/AA94))</f>
        <v>25.361105953378217</v>
      </c>
      <c r="AD94" s="159"/>
      <c r="AE94" s="106">
        <v>549.36300000000006</v>
      </c>
      <c r="AF94" s="106">
        <v>6.3730000000000002</v>
      </c>
      <c r="AG94" s="106"/>
      <c r="AH94" s="106"/>
      <c r="AI94" s="158">
        <v>176900.62599999999</v>
      </c>
      <c r="AJ94" s="158">
        <v>1543.5239999999999</v>
      </c>
      <c r="AK94" s="106">
        <f t="shared" si="110"/>
        <v>0.93306620632332993</v>
      </c>
      <c r="AL94" s="103">
        <v>344.29998779296801</v>
      </c>
      <c r="AM94" s="103">
        <v>257.83999633789</v>
      </c>
      <c r="AN94" s="103">
        <v>175.416</v>
      </c>
      <c r="AO94" s="103">
        <f t="shared" ref="AO94:AO101" si="113">AL94-AM94</f>
        <v>86.459991455078011</v>
      </c>
      <c r="AP94" s="103">
        <f t="shared" ref="AP94:AP101" si="114">DEGREES(ATAN(AO94/AN94))</f>
        <v>26.23801639354707</v>
      </c>
    </row>
    <row r="95" spans="1:42" ht="15.75" x14ac:dyDescent="0.25">
      <c r="A95" s="154" t="s">
        <v>345</v>
      </c>
      <c r="B95" s="155" t="s">
        <v>327</v>
      </c>
      <c r="C95" s="155" t="s">
        <v>328</v>
      </c>
      <c r="D95" s="156" t="s">
        <v>104</v>
      </c>
      <c r="E95" s="157"/>
      <c r="F95" s="106">
        <v>101.723</v>
      </c>
      <c r="G95" s="106">
        <v>131.29400000000001</v>
      </c>
      <c r="H95" s="106">
        <v>94.9</v>
      </c>
      <c r="I95" s="106">
        <v>41.48</v>
      </c>
      <c r="J95" s="106">
        <f t="shared" si="100"/>
        <v>0.93292569035518036</v>
      </c>
      <c r="K95" s="106">
        <f t="shared" si="101"/>
        <v>0.91343462405768328</v>
      </c>
      <c r="L95" s="106">
        <f t="shared" si="102"/>
        <v>0.98175637179394104</v>
      </c>
      <c r="M95" s="106"/>
      <c r="N95" s="158">
        <v>7423.4480000000003</v>
      </c>
      <c r="O95" s="158">
        <v>308.25200000000001</v>
      </c>
      <c r="P95" s="106">
        <v>249.78999328613199</v>
      </c>
      <c r="Q95" s="105">
        <v>266.95001220703102</v>
      </c>
      <c r="R95" s="105">
        <v>249.78999328613199</v>
      </c>
      <c r="S95" s="103">
        <f t="shared" si="103"/>
        <v>17.160018920899034</v>
      </c>
      <c r="T95" s="103">
        <f t="shared" si="104"/>
        <v>0</v>
      </c>
      <c r="U95" s="106">
        <f t="shared" si="105"/>
        <v>17.160018920899034</v>
      </c>
      <c r="V95" s="106">
        <v>250.88000488281199</v>
      </c>
      <c r="W95" s="106">
        <f t="shared" si="106"/>
        <v>8.5800094604495314</v>
      </c>
      <c r="X95" s="106">
        <f t="shared" si="107"/>
        <v>8.4346799253359916E-2</v>
      </c>
      <c r="Y95" s="106">
        <v>266.95001220703102</v>
      </c>
      <c r="Z95" s="106">
        <v>252.759994506835</v>
      </c>
      <c r="AA95" s="106">
        <v>31.207999999999998</v>
      </c>
      <c r="AB95" s="106">
        <f t="shared" si="111"/>
        <v>14.190017700196023</v>
      </c>
      <c r="AC95" s="107">
        <f t="shared" si="112"/>
        <v>24.45089751372192</v>
      </c>
      <c r="AD95" s="159"/>
      <c r="AE95" s="106">
        <v>253.31299999999999</v>
      </c>
      <c r="AF95" s="106">
        <v>107.985</v>
      </c>
      <c r="AG95" s="106"/>
      <c r="AH95" s="106"/>
      <c r="AI95" s="158">
        <v>38638.171000000002</v>
      </c>
      <c r="AJ95" s="158">
        <v>713.81200000000001</v>
      </c>
      <c r="AK95" s="106">
        <f t="shared" si="110"/>
        <v>0.95292503085996616</v>
      </c>
      <c r="AL95" s="103">
        <v>266.95001220703102</v>
      </c>
      <c r="AM95" s="103">
        <v>245.08999633789</v>
      </c>
      <c r="AN95" s="103">
        <v>50.372999999999998</v>
      </c>
      <c r="AO95" s="103">
        <f t="shared" si="113"/>
        <v>21.860015869141023</v>
      </c>
      <c r="AP95" s="103">
        <f t="shared" si="114"/>
        <v>23.459057330817849</v>
      </c>
    </row>
    <row r="96" spans="1:42" ht="15.75" x14ac:dyDescent="0.25">
      <c r="A96" s="154" t="s">
        <v>157</v>
      </c>
      <c r="B96" s="155" t="s">
        <v>329</v>
      </c>
      <c r="C96" s="155" t="s">
        <v>330</v>
      </c>
      <c r="D96" s="156" t="s">
        <v>104</v>
      </c>
      <c r="E96" s="157"/>
      <c r="F96" s="106">
        <v>257.15600000000001</v>
      </c>
      <c r="G96" s="106">
        <v>169.291</v>
      </c>
      <c r="H96" s="106">
        <v>137.79599999999999</v>
      </c>
      <c r="I96" s="106">
        <v>79.046000000000006</v>
      </c>
      <c r="J96" s="106">
        <f t="shared" si="100"/>
        <v>0.53584594565166666</v>
      </c>
      <c r="K96" s="106">
        <f t="shared" si="101"/>
        <v>0.46708318904461588</v>
      </c>
      <c r="L96" s="106">
        <f t="shared" si="102"/>
        <v>0.80909247256143746</v>
      </c>
      <c r="M96" s="106"/>
      <c r="N96" s="158">
        <v>24259.254000000001</v>
      </c>
      <c r="O96" s="158">
        <v>613.82500000000005</v>
      </c>
      <c r="P96" s="106">
        <v>519.719970703125</v>
      </c>
      <c r="Q96" s="105">
        <v>594.63000488281205</v>
      </c>
      <c r="R96" s="105">
        <v>531.25</v>
      </c>
      <c r="S96" s="103">
        <f t="shared" si="103"/>
        <v>74.910034179687045</v>
      </c>
      <c r="T96" s="103">
        <f t="shared" si="104"/>
        <v>11.530029296875</v>
      </c>
      <c r="U96" s="106">
        <f t="shared" si="105"/>
        <v>63.380004882812045</v>
      </c>
      <c r="V96" s="106">
        <v>526.86999511718705</v>
      </c>
      <c r="W96" s="106">
        <f t="shared" si="106"/>
        <v>43.220031738281023</v>
      </c>
      <c r="X96" s="106">
        <f t="shared" si="107"/>
        <v>0.16806931099519756</v>
      </c>
      <c r="Y96" s="106">
        <v>594.63000488281205</v>
      </c>
      <c r="Z96" s="106">
        <v>529.72998046875</v>
      </c>
      <c r="AA96" s="106">
        <v>121.74299999999999</v>
      </c>
      <c r="AB96" s="106">
        <f t="shared" si="111"/>
        <v>64.900024414062045</v>
      </c>
      <c r="AC96" s="107">
        <f t="shared" si="112"/>
        <v>28.061649152352807</v>
      </c>
      <c r="AD96" s="159"/>
      <c r="AE96" s="106">
        <v>888.48</v>
      </c>
      <c r="AF96" s="106">
        <v>4.3179999999999996</v>
      </c>
      <c r="AG96" s="106"/>
      <c r="AH96" s="106"/>
      <c r="AI96" s="158">
        <v>384114.17200000002</v>
      </c>
      <c r="AJ96" s="158">
        <v>2385.2660000000001</v>
      </c>
      <c r="AK96" s="106">
        <f t="shared" si="110"/>
        <v>0.84839198991359144</v>
      </c>
      <c r="AL96" s="103">
        <v>594.63000488281205</v>
      </c>
      <c r="AM96" s="103">
        <v>421.64999389648398</v>
      </c>
      <c r="AN96" s="103">
        <v>322.77100000000002</v>
      </c>
      <c r="AO96" s="103">
        <f t="shared" si="113"/>
        <v>172.98001098632807</v>
      </c>
      <c r="AP96" s="103">
        <f t="shared" si="114"/>
        <v>28.187827089760599</v>
      </c>
    </row>
    <row r="97" spans="1:42" ht="15.75" x14ac:dyDescent="0.25">
      <c r="A97" s="154" t="s">
        <v>158</v>
      </c>
      <c r="B97" s="155" t="s">
        <v>331</v>
      </c>
      <c r="C97" s="155" t="s">
        <v>332</v>
      </c>
      <c r="D97" s="156" t="s">
        <v>104</v>
      </c>
      <c r="E97" s="157"/>
      <c r="F97" s="106">
        <v>350.54500000000002</v>
      </c>
      <c r="G97" s="106">
        <v>13.426</v>
      </c>
      <c r="H97" s="106">
        <v>264.65300000000002</v>
      </c>
      <c r="I97" s="106">
        <v>103.657</v>
      </c>
      <c r="J97" s="106">
        <f t="shared" si="100"/>
        <v>0.75497582336076685</v>
      </c>
      <c r="K97" s="106">
        <f t="shared" si="101"/>
        <v>0.72767397291965397</v>
      </c>
      <c r="L97" s="106">
        <f t="shared" si="102"/>
        <v>0.95159603891059275</v>
      </c>
      <c r="M97" s="106"/>
      <c r="N97" s="158">
        <v>70228.642999999996</v>
      </c>
      <c r="O97" s="158">
        <v>963.02099999999996</v>
      </c>
      <c r="P97" s="106">
        <v>995.989990234375</v>
      </c>
      <c r="Q97" s="105">
        <v>1078.77001953125</v>
      </c>
      <c r="R97" s="105">
        <v>1012.98999023437</v>
      </c>
      <c r="S97" s="103">
        <f t="shared" si="103"/>
        <v>82.780029296875</v>
      </c>
      <c r="T97" s="103">
        <f t="shared" si="104"/>
        <v>16.999999999994998</v>
      </c>
      <c r="U97" s="106">
        <f t="shared" si="105"/>
        <v>65.780029296880002</v>
      </c>
      <c r="V97" s="106">
        <v>1003.70001220703</v>
      </c>
      <c r="W97" s="106">
        <f t="shared" si="106"/>
        <v>49.890014648434999</v>
      </c>
      <c r="X97" s="106">
        <f t="shared" si="107"/>
        <v>0.14232128442406822</v>
      </c>
      <c r="Y97" s="106">
        <v>1078.77001953125</v>
      </c>
      <c r="Z97" s="106">
        <v>1005.40002441406</v>
      </c>
      <c r="AA97" s="106">
        <v>166.69</v>
      </c>
      <c r="AB97" s="106">
        <f t="shared" si="111"/>
        <v>73.369995117190001</v>
      </c>
      <c r="AC97" s="107">
        <f t="shared" si="112"/>
        <v>23.757095174076447</v>
      </c>
      <c r="AD97" s="159"/>
      <c r="AE97" s="106">
        <v>792.66899999999998</v>
      </c>
      <c r="AF97" s="106">
        <v>31.09</v>
      </c>
      <c r="AG97" s="106"/>
      <c r="AH97" s="106"/>
      <c r="AI97" s="158">
        <v>457905.33600000001</v>
      </c>
      <c r="AJ97" s="158">
        <v>2449.63</v>
      </c>
      <c r="AK97" s="106">
        <f t="shared" si="110"/>
        <v>0.95892487430053397</v>
      </c>
      <c r="AL97" s="103">
        <v>1078.77001953125</v>
      </c>
      <c r="AM97" s="103">
        <v>994.95001220703102</v>
      </c>
      <c r="AN97" s="103">
        <v>238.833</v>
      </c>
      <c r="AO97" s="103">
        <f t="shared" si="113"/>
        <v>83.820007324218977</v>
      </c>
      <c r="AP97" s="103">
        <f t="shared" si="114"/>
        <v>19.338857186802013</v>
      </c>
    </row>
    <row r="98" spans="1:42" ht="15.75" x14ac:dyDescent="0.25">
      <c r="A98" s="154" t="s">
        <v>159</v>
      </c>
      <c r="B98" s="155" t="s">
        <v>333</v>
      </c>
      <c r="C98" s="155" t="s">
        <v>334</v>
      </c>
      <c r="D98" s="156" t="s">
        <v>104</v>
      </c>
      <c r="E98" s="157"/>
      <c r="F98" s="106">
        <v>296.774</v>
      </c>
      <c r="G98" s="106">
        <v>6.4939999999999998</v>
      </c>
      <c r="H98" s="106">
        <v>195.495</v>
      </c>
      <c r="I98" s="106">
        <v>96.674000000000007</v>
      </c>
      <c r="J98" s="106">
        <f t="shared" si="100"/>
        <v>0.65873358178277075</v>
      </c>
      <c r="K98" s="106">
        <f t="shared" si="101"/>
        <v>0.62986837814162022</v>
      </c>
      <c r="L98" s="106">
        <f t="shared" si="102"/>
        <v>0.90794864524648689</v>
      </c>
      <c r="M98" s="106"/>
      <c r="N98" s="158">
        <v>43570.383999999998</v>
      </c>
      <c r="O98" s="158">
        <v>776.55100000000004</v>
      </c>
      <c r="P98" s="106">
        <v>1009.41998291015</v>
      </c>
      <c r="Q98" s="105">
        <v>1136.19995117187</v>
      </c>
      <c r="R98" s="105">
        <v>1032.43005371093</v>
      </c>
      <c r="S98" s="103">
        <f t="shared" si="103"/>
        <v>126.77996826172</v>
      </c>
      <c r="T98" s="103">
        <f t="shared" si="104"/>
        <v>23.010070800779999</v>
      </c>
      <c r="U98" s="106">
        <f t="shared" si="105"/>
        <v>103.76989746094</v>
      </c>
      <c r="V98" s="106">
        <v>1037.43005371093</v>
      </c>
      <c r="W98" s="106">
        <f t="shared" si="106"/>
        <v>74.895019531249886</v>
      </c>
      <c r="X98" s="106">
        <f t="shared" si="107"/>
        <v>0.25236381735344027</v>
      </c>
      <c r="Y98" s="106">
        <v>1136.19995117187</v>
      </c>
      <c r="Z98" s="106">
        <v>1014.60998535156</v>
      </c>
      <c r="AA98" s="106">
        <v>179.75399999999999</v>
      </c>
      <c r="AB98" s="106">
        <f t="shared" si="111"/>
        <v>121.58996582031</v>
      </c>
      <c r="AC98" s="107">
        <f t="shared" si="112"/>
        <v>34.075374038545583</v>
      </c>
      <c r="AD98" s="159"/>
      <c r="AE98" s="106">
        <v>896.83699999999999</v>
      </c>
      <c r="AF98" s="106">
        <v>71.302000000000007</v>
      </c>
      <c r="AG98" s="106"/>
      <c r="AH98" s="106"/>
      <c r="AI98" s="158">
        <v>523411.63099999999</v>
      </c>
      <c r="AJ98" s="158">
        <v>2666.471</v>
      </c>
      <c r="AK98" s="106">
        <f t="shared" si="110"/>
        <v>0.92508045137429873</v>
      </c>
      <c r="AL98" s="103">
        <v>1136.19995117187</v>
      </c>
      <c r="AM98" s="103">
        <v>982.85998535156205</v>
      </c>
      <c r="AN98" s="103">
        <v>304.83800000000002</v>
      </c>
      <c r="AO98" s="103">
        <f t="shared" si="113"/>
        <v>153.33996582030795</v>
      </c>
      <c r="AP98" s="103">
        <f t="shared" si="114"/>
        <v>26.703363753598957</v>
      </c>
    </row>
    <row r="99" spans="1:42" ht="15.75" x14ac:dyDescent="0.25">
      <c r="A99" s="154" t="s">
        <v>160</v>
      </c>
      <c r="B99" s="155" t="s">
        <v>335</v>
      </c>
      <c r="C99" s="155" t="s">
        <v>336</v>
      </c>
      <c r="D99" s="156" t="s">
        <v>104</v>
      </c>
      <c r="E99" s="157"/>
      <c r="F99" s="106">
        <v>211.25299999999999</v>
      </c>
      <c r="G99" s="106">
        <v>163.70699999999999</v>
      </c>
      <c r="H99" s="106">
        <v>129.74299999999999</v>
      </c>
      <c r="I99" s="106">
        <v>73.584999999999994</v>
      </c>
      <c r="J99" s="106">
        <f t="shared" si="100"/>
        <v>0.61415932554803954</v>
      </c>
      <c r="K99" s="106">
        <f t="shared" si="101"/>
        <v>0.63640591009027636</v>
      </c>
      <c r="L99" s="106">
        <f t="shared" si="102"/>
        <v>0.86296892970328865</v>
      </c>
      <c r="M99" s="106"/>
      <c r="N99" s="158">
        <v>22306.419000000002</v>
      </c>
      <c r="O99" s="158">
        <v>569.93100000000004</v>
      </c>
      <c r="P99" s="106">
        <v>849.40002441406205</v>
      </c>
      <c r="Q99" s="105">
        <v>888.94000244140602</v>
      </c>
      <c r="R99" s="105">
        <v>849.10998535156205</v>
      </c>
      <c r="S99" s="103">
        <f t="shared" si="103"/>
        <v>39.539978027343977</v>
      </c>
      <c r="T99" s="103">
        <f t="shared" si="104"/>
        <v>-0.2900390625</v>
      </c>
      <c r="U99" s="106">
        <f t="shared" si="105"/>
        <v>39.830017089843977</v>
      </c>
      <c r="V99" s="106">
        <v>862.35998535156205</v>
      </c>
      <c r="W99" s="106">
        <f t="shared" si="106"/>
        <v>19.624969482421989</v>
      </c>
      <c r="X99" s="106">
        <f t="shared" si="107"/>
        <v>9.2897944561364756E-2</v>
      </c>
      <c r="Y99" s="106">
        <v>888.94000244140602</v>
      </c>
      <c r="Z99" s="106">
        <v>854.66998291015602</v>
      </c>
      <c r="AA99" s="106">
        <v>134.51499999999999</v>
      </c>
      <c r="AB99" s="106">
        <f t="shared" si="111"/>
        <v>34.27001953125</v>
      </c>
      <c r="AC99" s="107">
        <f t="shared" si="112"/>
        <v>14.293030918604027</v>
      </c>
      <c r="AD99" s="159"/>
      <c r="AE99" s="106">
        <v>699.91</v>
      </c>
      <c r="AF99" s="106">
        <v>94.881</v>
      </c>
      <c r="AG99" s="106"/>
      <c r="AH99" s="106"/>
      <c r="AI99" s="158">
        <v>309198.87400000001</v>
      </c>
      <c r="AJ99" s="158">
        <v>2042.05</v>
      </c>
      <c r="AK99" s="106">
        <f t="shared" si="110"/>
        <v>0.93178351861222497</v>
      </c>
      <c r="AL99" s="103">
        <v>888.94000244140602</v>
      </c>
      <c r="AM99" s="103">
        <v>720.47998046875</v>
      </c>
      <c r="AN99" s="103">
        <v>330.45299999999997</v>
      </c>
      <c r="AO99" s="103">
        <f t="shared" si="113"/>
        <v>168.46002197265602</v>
      </c>
      <c r="AP99" s="103">
        <f t="shared" si="114"/>
        <v>27.011810273405395</v>
      </c>
    </row>
    <row r="100" spans="1:42" ht="15.75" x14ac:dyDescent="0.25">
      <c r="A100" s="154" t="s">
        <v>161</v>
      </c>
      <c r="B100" s="155" t="s">
        <v>337</v>
      </c>
      <c r="C100" s="155" t="s">
        <v>338</v>
      </c>
      <c r="D100" s="156" t="s">
        <v>104</v>
      </c>
      <c r="E100" s="157"/>
      <c r="F100" s="106">
        <v>173.55600000000001</v>
      </c>
      <c r="G100" s="106">
        <v>357.89600000000002</v>
      </c>
      <c r="H100" s="106">
        <v>133.00399999999999</v>
      </c>
      <c r="I100" s="106">
        <v>88.055999999999997</v>
      </c>
      <c r="J100" s="106">
        <f t="shared" si="100"/>
        <v>0.76634630897232003</v>
      </c>
      <c r="K100" s="106">
        <f t="shared" si="101"/>
        <v>0.7319579479576932</v>
      </c>
      <c r="L100" s="106">
        <f t="shared" si="102"/>
        <v>0.95795725320761993</v>
      </c>
      <c r="M100" s="106"/>
      <c r="N100" s="158">
        <v>17316.307000000001</v>
      </c>
      <c r="O100" s="158">
        <v>476.60599999999999</v>
      </c>
      <c r="P100" s="106">
        <v>521.239990234375</v>
      </c>
      <c r="Q100" s="105">
        <v>560.97998046875</v>
      </c>
      <c r="R100" s="105">
        <v>530.719970703125</v>
      </c>
      <c r="S100" s="103">
        <f t="shared" si="103"/>
        <v>39.739990234375</v>
      </c>
      <c r="T100" s="103">
        <f t="shared" si="104"/>
        <v>9.47998046875</v>
      </c>
      <c r="U100" s="106">
        <f t="shared" si="105"/>
        <v>30.260009765625</v>
      </c>
      <c r="V100" s="106">
        <v>523.530029296875</v>
      </c>
      <c r="W100" s="106">
        <f t="shared" si="106"/>
        <v>24.6099853515625</v>
      </c>
      <c r="X100" s="106">
        <f t="shared" si="107"/>
        <v>0.14179852814977587</v>
      </c>
      <c r="Y100" s="106">
        <v>560.97998046875</v>
      </c>
      <c r="Z100" s="106">
        <v>527.989990234375</v>
      </c>
      <c r="AA100" s="106">
        <v>68.069999999999993</v>
      </c>
      <c r="AB100" s="106">
        <f t="shared" si="111"/>
        <v>32.989990234375</v>
      </c>
      <c r="AC100" s="107">
        <f t="shared" si="112"/>
        <v>25.857056083438035</v>
      </c>
      <c r="AD100" s="159"/>
      <c r="AE100" s="106">
        <v>634.96199999999999</v>
      </c>
      <c r="AF100" s="106">
        <v>165.31700000000001</v>
      </c>
      <c r="AG100" s="106"/>
      <c r="AH100" s="106"/>
      <c r="AI100" s="158">
        <v>225152.07</v>
      </c>
      <c r="AJ100" s="158">
        <v>1773.9690000000001</v>
      </c>
      <c r="AK100" s="106">
        <f t="shared" si="110"/>
        <v>0.8990705157149097</v>
      </c>
      <c r="AL100" s="103">
        <v>560.97998046875</v>
      </c>
      <c r="AM100" s="103">
        <v>459.20999145507801</v>
      </c>
      <c r="AN100" s="103">
        <v>203.499</v>
      </c>
      <c r="AO100" s="103">
        <f t="shared" si="113"/>
        <v>101.76998901367199</v>
      </c>
      <c r="AP100" s="103">
        <f t="shared" si="114"/>
        <v>26.569665987886069</v>
      </c>
    </row>
    <row r="101" spans="1:42" ht="15.75" x14ac:dyDescent="0.25">
      <c r="A101" s="154" t="s">
        <v>162</v>
      </c>
      <c r="B101" s="155" t="s">
        <v>339</v>
      </c>
      <c r="C101" s="155" t="s">
        <v>340</v>
      </c>
      <c r="D101" s="156" t="s">
        <v>104</v>
      </c>
      <c r="E101" s="157"/>
      <c r="F101" s="106">
        <v>148.09700000000001</v>
      </c>
      <c r="G101" s="106">
        <v>25.917000000000002</v>
      </c>
      <c r="H101" s="106">
        <v>142.13</v>
      </c>
      <c r="I101" s="106">
        <v>115.998</v>
      </c>
      <c r="J101" s="106">
        <f t="shared" si="100"/>
        <v>0.95970883947682928</v>
      </c>
      <c r="K101" s="106">
        <f t="shared" si="101"/>
        <v>0.91444908667719416</v>
      </c>
      <c r="L101" s="106">
        <f t="shared" si="102"/>
        <v>0.97637222999777895</v>
      </c>
      <c r="M101" s="106"/>
      <c r="N101" s="158">
        <v>15752.226000000001</v>
      </c>
      <c r="O101" s="158">
        <v>450.26499999999999</v>
      </c>
      <c r="P101" s="106">
        <v>250.22000122070301</v>
      </c>
      <c r="Q101" s="105">
        <v>274.510009765625</v>
      </c>
      <c r="R101" s="105">
        <v>250.13999938964801</v>
      </c>
      <c r="S101" s="103">
        <f t="shared" si="103"/>
        <v>24.290008544921989</v>
      </c>
      <c r="T101" s="103">
        <f t="shared" si="104"/>
        <v>-8.0001831055000139E-2</v>
      </c>
      <c r="U101" s="106">
        <f t="shared" si="105"/>
        <v>24.370010375976989</v>
      </c>
      <c r="V101" s="106">
        <v>252.88000488281199</v>
      </c>
      <c r="W101" s="106">
        <f t="shared" si="106"/>
        <v>12.10500335693348</v>
      </c>
      <c r="X101" s="106">
        <f t="shared" si="107"/>
        <v>8.1736992355911864E-2</v>
      </c>
      <c r="Y101" s="106">
        <v>274.510009765625</v>
      </c>
      <c r="Z101" s="106">
        <v>255.94000244140599</v>
      </c>
      <c r="AA101" s="106">
        <v>55.066000000000003</v>
      </c>
      <c r="AB101" s="106">
        <f t="shared" si="111"/>
        <v>18.570007324219006</v>
      </c>
      <c r="AC101" s="107">
        <f t="shared" si="112"/>
        <v>18.635743239863313</v>
      </c>
      <c r="AD101" s="159"/>
      <c r="AE101" s="106">
        <v>288.83600000000001</v>
      </c>
      <c r="AF101" s="106">
        <v>178.42699999999999</v>
      </c>
      <c r="AG101" s="106"/>
      <c r="AH101" s="106"/>
      <c r="AI101" s="158">
        <v>60515.99</v>
      </c>
      <c r="AJ101" s="158">
        <v>885.02700000000004</v>
      </c>
      <c r="AK101" s="106">
        <f t="shared" si="110"/>
        <v>0.97088315518668733</v>
      </c>
      <c r="AL101" s="103">
        <v>274.510009765625</v>
      </c>
      <c r="AM101" s="103">
        <v>244.32000732421801</v>
      </c>
      <c r="AN101" s="103">
        <v>75.42</v>
      </c>
      <c r="AO101" s="103">
        <f t="shared" si="113"/>
        <v>30.190002441406989</v>
      </c>
      <c r="AP101" s="103">
        <f t="shared" si="114"/>
        <v>21.815817539188068</v>
      </c>
    </row>
    <row r="102" spans="1:42" s="33" customFormat="1" ht="15.75" x14ac:dyDescent="0.25">
      <c r="A102" s="160" t="s">
        <v>163</v>
      </c>
      <c r="B102" s="169"/>
      <c r="C102" s="169"/>
      <c r="D102" s="170"/>
      <c r="E102" s="171"/>
      <c r="F102" s="152"/>
      <c r="G102" s="152"/>
      <c r="H102" s="152"/>
      <c r="I102" s="152"/>
      <c r="J102" s="152"/>
      <c r="K102" s="152"/>
      <c r="L102" s="152"/>
      <c r="M102" s="152"/>
      <c r="N102" s="172"/>
      <c r="O102" s="172"/>
      <c r="P102" s="152"/>
      <c r="Q102" s="151"/>
      <c r="R102" s="151"/>
      <c r="S102" s="149"/>
      <c r="T102" s="149"/>
      <c r="U102" s="152"/>
      <c r="V102" s="152"/>
      <c r="W102" s="152"/>
      <c r="X102" s="152"/>
      <c r="Y102" s="152"/>
      <c r="Z102" s="152"/>
      <c r="AA102" s="152"/>
      <c r="AB102" s="152"/>
      <c r="AC102" s="153"/>
      <c r="AD102" s="152"/>
      <c r="AE102" s="152"/>
      <c r="AF102" s="152"/>
      <c r="AG102" s="152"/>
      <c r="AH102" s="152"/>
      <c r="AI102" s="172"/>
      <c r="AJ102" s="172"/>
      <c r="AK102" s="152"/>
      <c r="AL102" s="149"/>
      <c r="AM102" s="149"/>
      <c r="AN102" s="149"/>
      <c r="AO102" s="149"/>
      <c r="AP102" s="149"/>
    </row>
    <row r="103" spans="1:42" ht="15.75" x14ac:dyDescent="0.25">
      <c r="A103" s="154" t="s">
        <v>164</v>
      </c>
      <c r="B103" s="155" t="s">
        <v>341</v>
      </c>
      <c r="C103" s="155" t="s">
        <v>342</v>
      </c>
      <c r="D103" s="156" t="s">
        <v>104</v>
      </c>
      <c r="E103" s="157"/>
      <c r="F103" s="106">
        <v>530.73699999999997</v>
      </c>
      <c r="G103" s="106">
        <v>230.023</v>
      </c>
      <c r="H103" s="106">
        <v>454.75700000000001</v>
      </c>
      <c r="I103" s="106">
        <v>140.88900000000001</v>
      </c>
      <c r="J103" s="106">
        <f>H103/F103</f>
        <v>0.85684058205853375</v>
      </c>
      <c r="K103" s="106">
        <f>N103/(PI()*(F103/2)^2)</f>
        <v>0.81836322594431232</v>
      </c>
      <c r="L103" s="106">
        <f>(4*PI()*N103)/(O103^2)</f>
        <v>0.97290729282729471</v>
      </c>
      <c r="M103" s="106"/>
      <c r="N103" s="158">
        <v>181048.41099999999</v>
      </c>
      <c r="O103" s="158">
        <v>1529.2080000000001</v>
      </c>
      <c r="P103" s="106">
        <v>2223.23999023437</v>
      </c>
      <c r="Q103" s="105">
        <v>2284.42993164062</v>
      </c>
      <c r="R103" s="105">
        <v>2253.14990234375</v>
      </c>
      <c r="S103" s="103">
        <f>Q103-P103</f>
        <v>61.18994140625</v>
      </c>
      <c r="T103" s="103">
        <f>R103-P103</f>
        <v>29.909912109380002</v>
      </c>
      <c r="U103" s="106">
        <f>Q103-R103</f>
        <v>31.280029296869998</v>
      </c>
      <c r="V103" s="106">
        <v>2224.4599609375</v>
      </c>
      <c r="W103" s="106">
        <f>((R103+Q103)/2)-P103</f>
        <v>45.549926757814774</v>
      </c>
      <c r="X103" s="106">
        <f>W103/F103</f>
        <v>8.582391421328224E-2</v>
      </c>
      <c r="Y103" s="106">
        <v>2282.36010742187</v>
      </c>
      <c r="Z103" s="106">
        <v>2226.01000976562</v>
      </c>
      <c r="AA103" s="106">
        <v>206.715</v>
      </c>
      <c r="AB103" s="106">
        <f t="shared" ref="AB103:AB104" si="115">Y103-Z103</f>
        <v>56.35009765625</v>
      </c>
      <c r="AC103" s="107">
        <f t="shared" ref="AC103:AC104" si="116">DEGREES(ATAN(AB103/AA103))</f>
        <v>15.248225010622793</v>
      </c>
      <c r="AD103" s="159"/>
      <c r="AE103" s="106">
        <v>1144.8679999999999</v>
      </c>
      <c r="AF103" s="106">
        <v>57.484999999999999</v>
      </c>
      <c r="AG103" s="106"/>
      <c r="AH103" s="106"/>
      <c r="AI103" s="158">
        <v>847462.18700000003</v>
      </c>
      <c r="AJ103" s="158">
        <v>3329.7510000000002</v>
      </c>
      <c r="AK103" s="106">
        <f>IF(OR($D103="Spatter",$D103="Scoria Cone"),(4*PI()*AI103)/(AJ103*AJ103),"---")</f>
        <v>0.96052058668162199</v>
      </c>
      <c r="AL103" s="103">
        <v>2281.38989257812</v>
      </c>
      <c r="AM103" s="103">
        <v>2142.98999023437</v>
      </c>
      <c r="AN103" s="103">
        <v>343.48</v>
      </c>
      <c r="AO103" s="103">
        <f t="shared" ref="AO103:AO104" si="117">AL103-AM103</f>
        <v>138.39990234375</v>
      </c>
      <c r="AP103" s="103">
        <f t="shared" ref="AP103:AP104" si="118">DEGREES(ATAN(AO103/AN103))</f>
        <v>21.946200463144898</v>
      </c>
    </row>
    <row r="104" spans="1:42" ht="15.75" x14ac:dyDescent="0.25">
      <c r="A104" s="154" t="s">
        <v>165</v>
      </c>
      <c r="B104" s="155" t="s">
        <v>343</v>
      </c>
      <c r="C104" s="155" t="s">
        <v>344</v>
      </c>
      <c r="D104" s="156" t="s">
        <v>104</v>
      </c>
      <c r="E104" s="157"/>
      <c r="F104" s="106">
        <v>307.18200000000002</v>
      </c>
      <c r="G104" s="106">
        <v>90.069000000000003</v>
      </c>
      <c r="H104" s="106">
        <v>249.88800000000001</v>
      </c>
      <c r="I104" s="106">
        <v>179.60400000000001</v>
      </c>
      <c r="J104" s="106">
        <f>H104/F104</f>
        <v>0.81348516514639524</v>
      </c>
      <c r="K104" s="106">
        <f>N104/(PI()*(F104/2)^2)</f>
        <v>0.76307454599106739</v>
      </c>
      <c r="L104" s="106">
        <f>(4*PI()*N104)/(O104^2)</f>
        <v>0.9124459726435693</v>
      </c>
      <c r="M104" s="106"/>
      <c r="N104" s="158">
        <v>56552.053</v>
      </c>
      <c r="O104" s="158">
        <v>882.52200000000005</v>
      </c>
      <c r="P104" s="106">
        <v>2287.419921875</v>
      </c>
      <c r="Q104" s="105">
        <v>2343.05004882812</v>
      </c>
      <c r="R104" s="105">
        <v>2327.77001953125</v>
      </c>
      <c r="S104" s="103">
        <f>Q104-P104</f>
        <v>55.630126953119998</v>
      </c>
      <c r="T104" s="103">
        <f>R104-P104</f>
        <v>40.35009765625</v>
      </c>
      <c r="U104" s="106">
        <f>Q104-R104</f>
        <v>15.280029296869998</v>
      </c>
      <c r="V104" s="106">
        <v>2289.11010742187</v>
      </c>
      <c r="W104" s="106">
        <f>((R104+Q104)/2)-P104</f>
        <v>47.990112304684772</v>
      </c>
      <c r="X104" s="106">
        <f>W104/F104</f>
        <v>0.1562269674156844</v>
      </c>
      <c r="Y104" s="106">
        <v>2339.6298828125</v>
      </c>
      <c r="Z104" s="106">
        <v>2290.97998046875</v>
      </c>
      <c r="AA104" s="106">
        <v>104.381</v>
      </c>
      <c r="AB104" s="106">
        <f t="shared" si="115"/>
        <v>48.64990234375</v>
      </c>
      <c r="AC104" s="107">
        <f t="shared" si="116"/>
        <v>24.989287571273266</v>
      </c>
      <c r="AD104" s="159"/>
      <c r="AE104" s="106">
        <v>1025.7670000000001</v>
      </c>
      <c r="AF104" s="106">
        <v>40.731000000000002</v>
      </c>
      <c r="AG104" s="106"/>
      <c r="AH104" s="106"/>
      <c r="AI104" s="158">
        <v>655126.25899999996</v>
      </c>
      <c r="AJ104" s="158">
        <v>3008.8359999999998</v>
      </c>
      <c r="AK104" s="106">
        <f>IF(OR($D104="Spatter",$D104="Scoria Cone"),(4*PI()*AI104)/(AJ104*AJ104),"---")</f>
        <v>0.90936416894433203</v>
      </c>
      <c r="AL104" s="103">
        <v>2343.05004882812</v>
      </c>
      <c r="AM104" s="103">
        <v>2206.03002929687</v>
      </c>
      <c r="AN104" s="103">
        <v>254.14</v>
      </c>
      <c r="AO104" s="103">
        <f t="shared" si="117"/>
        <v>137.02001953125</v>
      </c>
      <c r="AP104" s="103">
        <f t="shared" si="118"/>
        <v>28.33140322889507</v>
      </c>
    </row>
  </sheetData>
  <autoFilter ref="D1:D58" xr:uid="{00000000-0001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01986-FE52-40C8-80F8-A73ACE54B692}">
  <dimension ref="A1:V118"/>
  <sheetViews>
    <sheetView tabSelected="1" zoomScale="90" zoomScaleNormal="90" workbookViewId="0">
      <pane xSplit="1" topLeftCell="B1" activePane="topRight" state="frozen"/>
      <selection pane="topRight" activeCell="M12" sqref="M12"/>
    </sheetView>
  </sheetViews>
  <sheetFormatPr defaultRowHeight="15" x14ac:dyDescent="0.25"/>
  <cols>
    <col min="1" max="1" width="28" style="1" bestFit="1" customWidth="1"/>
    <col min="2" max="2" width="11.42578125" style="18" customWidth="1"/>
    <col min="3" max="3" width="10.5703125" style="19" bestFit="1" customWidth="1"/>
    <col min="4" max="4" width="10.5703125" style="23" customWidth="1"/>
    <col min="5" max="5" width="9.140625" style="18"/>
    <col min="6" max="6" width="12.85546875" style="18" customWidth="1"/>
    <col min="8" max="8" width="14.85546875" customWidth="1"/>
    <col min="9" max="12" width="9.140625" style="20"/>
    <col min="15" max="16" width="10" customWidth="1"/>
    <col min="17" max="17" width="11.140625" customWidth="1"/>
    <col min="18" max="18" width="10.28515625" customWidth="1"/>
    <col min="19" max="19" width="9.42578125" bestFit="1" customWidth="1"/>
    <col min="20" max="20" width="10" customWidth="1"/>
    <col min="21" max="21" width="11.7109375" style="21" bestFit="1" customWidth="1"/>
    <col min="22" max="22" width="24.140625" style="21" bestFit="1" customWidth="1"/>
  </cols>
  <sheetData>
    <row r="1" spans="1:22" s="6" customFormat="1" ht="60.75" customHeight="1" x14ac:dyDescent="0.25">
      <c r="A1" s="50" t="s">
        <v>0</v>
      </c>
      <c r="B1" s="51" t="s">
        <v>1</v>
      </c>
      <c r="C1" s="52" t="s">
        <v>2</v>
      </c>
      <c r="D1" s="53" t="s">
        <v>15</v>
      </c>
      <c r="E1" s="54" t="s">
        <v>3</v>
      </c>
      <c r="F1" s="2"/>
      <c r="G1" s="3"/>
      <c r="H1" s="3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5"/>
      <c r="V1" s="5"/>
    </row>
    <row r="2" spans="1:22" s="38" customFormat="1" ht="15.75" x14ac:dyDescent="0.25">
      <c r="A2" s="55" t="s">
        <v>4</v>
      </c>
      <c r="B2" s="56"/>
      <c r="C2" s="57"/>
      <c r="D2" s="58"/>
      <c r="E2" s="59"/>
      <c r="F2" s="37"/>
      <c r="I2" s="39"/>
      <c r="J2" s="39"/>
      <c r="K2" s="39"/>
      <c r="L2" s="39"/>
      <c r="U2" s="24"/>
      <c r="V2" s="24"/>
    </row>
    <row r="3" spans="1:22" s="11" customFormat="1" ht="15.75" x14ac:dyDescent="0.25">
      <c r="A3" s="60" t="s">
        <v>32</v>
      </c>
      <c r="B3" s="61" t="s">
        <v>5</v>
      </c>
      <c r="C3" s="62">
        <v>0.1</v>
      </c>
      <c r="D3" s="63"/>
      <c r="E3" s="61" t="s">
        <v>6</v>
      </c>
      <c r="F3" s="9"/>
      <c r="G3" s="11" t="s">
        <v>7</v>
      </c>
      <c r="I3" s="12"/>
      <c r="J3" s="12"/>
      <c r="K3" s="12"/>
      <c r="L3" s="12"/>
      <c r="U3" s="13"/>
      <c r="V3" s="13"/>
    </row>
    <row r="4" spans="1:22" s="11" customFormat="1" ht="15.75" x14ac:dyDescent="0.25">
      <c r="A4" s="60" t="s">
        <v>36</v>
      </c>
      <c r="B4" s="61" t="s">
        <v>8</v>
      </c>
      <c r="C4" s="62">
        <v>1</v>
      </c>
      <c r="D4" s="63">
        <v>0.03</v>
      </c>
      <c r="E4" s="61" t="s">
        <v>9</v>
      </c>
      <c r="F4" s="9"/>
      <c r="I4" s="12"/>
      <c r="J4" s="12"/>
      <c r="K4" s="12"/>
      <c r="L4" s="12"/>
      <c r="U4" s="13"/>
      <c r="V4" s="13"/>
    </row>
    <row r="5" spans="1:22" s="11" customFormat="1" ht="15.75" x14ac:dyDescent="0.25">
      <c r="A5" s="60" t="s">
        <v>40</v>
      </c>
      <c r="B5" s="61" t="s">
        <v>5</v>
      </c>
      <c r="C5" s="62">
        <v>0.1</v>
      </c>
      <c r="D5" s="63"/>
      <c r="E5" s="61" t="s">
        <v>6</v>
      </c>
      <c r="F5" s="9"/>
      <c r="G5" s="11" t="s">
        <v>347</v>
      </c>
      <c r="I5" s="12"/>
      <c r="J5" s="12"/>
      <c r="K5" s="12"/>
      <c r="L5" s="12"/>
      <c r="U5" s="13"/>
      <c r="V5" s="13"/>
    </row>
    <row r="6" spans="1:22" s="11" customFormat="1" ht="15.75" x14ac:dyDescent="0.25">
      <c r="A6" s="60" t="s">
        <v>43</v>
      </c>
      <c r="B6" s="61" t="s">
        <v>5</v>
      </c>
      <c r="C6" s="62">
        <v>0.1</v>
      </c>
      <c r="D6" s="63"/>
      <c r="E6" s="61" t="s">
        <v>6</v>
      </c>
      <c r="F6" s="9"/>
      <c r="I6" s="12"/>
      <c r="J6" s="12"/>
      <c r="K6" s="12"/>
      <c r="L6" s="12"/>
      <c r="U6" s="13"/>
      <c r="V6" s="13"/>
    </row>
    <row r="7" spans="1:22" s="11" customFormat="1" ht="15.75" x14ac:dyDescent="0.25">
      <c r="A7" s="60" t="s">
        <v>46</v>
      </c>
      <c r="B7" s="61" t="s">
        <v>5</v>
      </c>
      <c r="C7" s="62">
        <v>0.1</v>
      </c>
      <c r="D7" s="63"/>
      <c r="E7" s="61" t="s">
        <v>6</v>
      </c>
      <c r="F7" s="9"/>
      <c r="G7" s="11" t="s">
        <v>16</v>
      </c>
      <c r="I7" s="12"/>
      <c r="J7" s="12"/>
      <c r="K7" s="12"/>
      <c r="L7" s="12"/>
      <c r="M7" s="11" t="s">
        <v>346</v>
      </c>
      <c r="U7" s="13"/>
      <c r="V7" s="13"/>
    </row>
    <row r="8" spans="1:22" s="11" customFormat="1" ht="15.75" x14ac:dyDescent="0.25">
      <c r="A8" s="60" t="s">
        <v>49</v>
      </c>
      <c r="B8" s="61" t="s">
        <v>8</v>
      </c>
      <c r="C8" s="62">
        <v>1</v>
      </c>
      <c r="D8" s="63">
        <v>0.03</v>
      </c>
      <c r="E8" s="61" t="s">
        <v>9</v>
      </c>
      <c r="F8" s="9"/>
      <c r="G8" s="11" t="s">
        <v>348</v>
      </c>
      <c r="I8" s="12"/>
      <c r="J8" s="12"/>
      <c r="K8" s="12"/>
      <c r="L8" s="12"/>
      <c r="M8" s="11" t="s">
        <v>349</v>
      </c>
      <c r="U8" s="13"/>
      <c r="V8" s="13"/>
    </row>
    <row r="9" spans="1:22" s="11" customFormat="1" ht="15.75" x14ac:dyDescent="0.25">
      <c r="A9" s="60" t="s">
        <v>52</v>
      </c>
      <c r="B9" s="61" t="s">
        <v>8</v>
      </c>
      <c r="C9" s="62">
        <v>1</v>
      </c>
      <c r="D9" s="63">
        <v>0.03</v>
      </c>
      <c r="E9" s="61" t="s">
        <v>9</v>
      </c>
      <c r="F9" s="9"/>
      <c r="G9" s="11" t="s">
        <v>351</v>
      </c>
      <c r="I9" s="12"/>
      <c r="J9" s="12"/>
      <c r="K9" s="12"/>
      <c r="L9" s="12"/>
      <c r="M9" s="11" t="s">
        <v>350</v>
      </c>
      <c r="U9" s="13"/>
      <c r="V9" s="13"/>
    </row>
    <row r="10" spans="1:22" s="11" customFormat="1" ht="15.75" x14ac:dyDescent="0.25">
      <c r="A10" s="60" t="s">
        <v>55</v>
      </c>
      <c r="B10" s="61" t="s">
        <v>5</v>
      </c>
      <c r="C10" s="62">
        <v>0.1</v>
      </c>
      <c r="D10" s="63"/>
      <c r="E10" s="61" t="s">
        <v>6</v>
      </c>
      <c r="F10" s="9"/>
      <c r="G10" s="11" t="s">
        <v>352</v>
      </c>
      <c r="I10" s="12"/>
      <c r="J10" s="12"/>
      <c r="K10" s="12"/>
      <c r="L10" s="12"/>
      <c r="M10" s="11" t="s">
        <v>349</v>
      </c>
      <c r="U10" s="13"/>
      <c r="V10" s="13"/>
    </row>
    <row r="11" spans="1:22" s="11" customFormat="1" ht="15.75" x14ac:dyDescent="0.25">
      <c r="A11" s="60" t="s">
        <v>59</v>
      </c>
      <c r="B11" s="61" t="s">
        <v>5</v>
      </c>
      <c r="C11" s="62">
        <v>0.1</v>
      </c>
      <c r="D11" s="63"/>
      <c r="E11" s="61" t="s">
        <v>6</v>
      </c>
      <c r="F11" s="9"/>
      <c r="G11" s="11" t="s">
        <v>353</v>
      </c>
      <c r="I11" s="12"/>
      <c r="J11" s="12"/>
      <c r="K11" s="12"/>
      <c r="L11" s="12"/>
      <c r="M11" s="11" t="s">
        <v>354</v>
      </c>
      <c r="U11" s="13"/>
      <c r="V11" s="13"/>
    </row>
    <row r="12" spans="1:22" s="11" customFormat="1" ht="15.75" x14ac:dyDescent="0.25">
      <c r="A12" s="60" t="s">
        <v>60</v>
      </c>
      <c r="B12" s="61" t="s">
        <v>5</v>
      </c>
      <c r="C12" s="62">
        <v>0.1</v>
      </c>
      <c r="D12" s="63"/>
      <c r="E12" s="61" t="s">
        <v>6</v>
      </c>
      <c r="F12" s="9"/>
      <c r="G12" s="11" t="s">
        <v>355</v>
      </c>
      <c r="I12" s="12"/>
      <c r="J12" s="12"/>
      <c r="K12" s="12"/>
      <c r="L12" s="12"/>
      <c r="M12" s="11" t="s">
        <v>356</v>
      </c>
      <c r="U12" s="13"/>
      <c r="V12" s="13"/>
    </row>
    <row r="13" spans="1:22" s="11" customFormat="1" ht="15.75" x14ac:dyDescent="0.25">
      <c r="A13" s="60" t="s">
        <v>61</v>
      </c>
      <c r="B13" s="61" t="s">
        <v>5</v>
      </c>
      <c r="C13" s="62">
        <v>0.1</v>
      </c>
      <c r="D13" s="63"/>
      <c r="E13" s="61" t="s">
        <v>6</v>
      </c>
      <c r="F13" s="9"/>
      <c r="I13" s="12"/>
      <c r="J13" s="12"/>
      <c r="K13" s="12"/>
      <c r="L13" s="12"/>
      <c r="U13" s="13"/>
      <c r="V13" s="13"/>
    </row>
    <row r="14" spans="1:22" s="11" customFormat="1" ht="15.75" x14ac:dyDescent="0.25">
      <c r="A14" s="60" t="s">
        <v>64</v>
      </c>
      <c r="B14" s="61" t="s">
        <v>5</v>
      </c>
      <c r="C14" s="62">
        <v>0.1</v>
      </c>
      <c r="D14" s="63"/>
      <c r="E14" s="61" t="s">
        <v>6</v>
      </c>
      <c r="F14" s="9"/>
      <c r="I14" s="12"/>
      <c r="J14" s="12"/>
      <c r="K14" s="12"/>
      <c r="L14" s="12"/>
      <c r="U14" s="13"/>
      <c r="V14" s="13"/>
    </row>
    <row r="15" spans="1:22" s="11" customFormat="1" ht="15.75" x14ac:dyDescent="0.25">
      <c r="A15" s="60" t="s">
        <v>67</v>
      </c>
      <c r="B15" s="61" t="s">
        <v>5</v>
      </c>
      <c r="C15" s="62">
        <v>0.1</v>
      </c>
      <c r="D15" s="63"/>
      <c r="E15" s="61" t="s">
        <v>6</v>
      </c>
      <c r="F15" s="9"/>
      <c r="I15" s="12"/>
      <c r="J15" s="12"/>
      <c r="K15" s="12"/>
      <c r="L15" s="12"/>
      <c r="U15" s="13"/>
      <c r="V15" s="13"/>
    </row>
    <row r="16" spans="1:22" s="11" customFormat="1" ht="15.75" x14ac:dyDescent="0.25">
      <c r="A16" s="60" t="s">
        <v>70</v>
      </c>
      <c r="B16" s="61" t="s">
        <v>5</v>
      </c>
      <c r="C16" s="62">
        <v>0.1</v>
      </c>
      <c r="D16" s="63"/>
      <c r="E16" s="61" t="s">
        <v>6</v>
      </c>
      <c r="F16" s="9"/>
      <c r="I16" s="12"/>
      <c r="J16" s="12"/>
      <c r="K16" s="12"/>
      <c r="L16" s="12"/>
      <c r="U16" s="13"/>
      <c r="V16" s="13"/>
    </row>
    <row r="17" spans="1:22" s="11" customFormat="1" ht="15.75" x14ac:dyDescent="0.25">
      <c r="A17" s="60" t="s">
        <v>73</v>
      </c>
      <c r="B17" s="61" t="s">
        <v>5</v>
      </c>
      <c r="C17" s="62">
        <v>0.1</v>
      </c>
      <c r="D17" s="63"/>
      <c r="E17" s="61" t="s">
        <v>6</v>
      </c>
      <c r="F17" s="9"/>
      <c r="I17" s="12"/>
      <c r="J17" s="12"/>
      <c r="K17" s="12"/>
      <c r="L17" s="12"/>
      <c r="U17" s="13"/>
      <c r="V17" s="13"/>
    </row>
    <row r="18" spans="1:22" s="11" customFormat="1" ht="15.75" x14ac:dyDescent="0.25">
      <c r="A18" s="60" t="s">
        <v>76</v>
      </c>
      <c r="B18" s="61" t="s">
        <v>5</v>
      </c>
      <c r="C18" s="62">
        <v>0.4</v>
      </c>
      <c r="D18" s="63"/>
      <c r="E18" s="61" t="s">
        <v>6</v>
      </c>
      <c r="F18" s="9"/>
      <c r="I18" s="12"/>
      <c r="J18" s="12"/>
      <c r="K18" s="12"/>
      <c r="L18" s="12"/>
      <c r="U18" s="13"/>
      <c r="V18" s="13"/>
    </row>
    <row r="19" spans="1:22" s="11" customFormat="1" ht="15.75" x14ac:dyDescent="0.25">
      <c r="A19" s="60" t="s">
        <v>79</v>
      </c>
      <c r="B19" s="61" t="s">
        <v>5</v>
      </c>
      <c r="C19" s="62">
        <v>0.4</v>
      </c>
      <c r="D19" s="63"/>
      <c r="E19" s="61" t="s">
        <v>6</v>
      </c>
      <c r="F19" s="9"/>
      <c r="I19" s="12"/>
      <c r="J19" s="12"/>
      <c r="K19" s="12"/>
      <c r="L19" s="12"/>
      <c r="U19" s="13"/>
      <c r="V19" s="13"/>
    </row>
    <row r="20" spans="1:22" s="11" customFormat="1" ht="15.75" x14ac:dyDescent="0.25">
      <c r="A20" s="60" t="s">
        <v>82</v>
      </c>
      <c r="B20" s="61" t="s">
        <v>5</v>
      </c>
      <c r="C20" s="62">
        <v>0.3</v>
      </c>
      <c r="D20" s="63"/>
      <c r="E20" s="61" t="s">
        <v>6</v>
      </c>
      <c r="F20" s="9"/>
      <c r="I20" s="12"/>
      <c r="J20" s="12"/>
      <c r="K20" s="12"/>
      <c r="L20" s="12"/>
      <c r="U20" s="13"/>
      <c r="V20" s="13"/>
    </row>
    <row r="21" spans="1:22" s="15" customFormat="1" ht="18.75" x14ac:dyDescent="0.3">
      <c r="A21" s="64" t="s">
        <v>83</v>
      </c>
      <c r="B21" s="56"/>
      <c r="C21" s="65"/>
      <c r="D21" s="66"/>
      <c r="E21" s="56"/>
      <c r="F21" s="14"/>
      <c r="I21" s="16"/>
      <c r="J21" s="16"/>
      <c r="K21" s="16"/>
      <c r="L21" s="16"/>
      <c r="U21" s="17"/>
      <c r="V21" s="17"/>
    </row>
    <row r="22" spans="1:22" s="11" customFormat="1" ht="15.75" x14ac:dyDescent="0.25">
      <c r="A22" s="60" t="s">
        <v>84</v>
      </c>
      <c r="B22" s="61" t="s">
        <v>8</v>
      </c>
      <c r="C22" s="62">
        <v>1</v>
      </c>
      <c r="D22" s="63"/>
      <c r="E22" s="61" t="s">
        <v>10</v>
      </c>
      <c r="F22" s="9"/>
      <c r="I22" s="12"/>
      <c r="J22" s="12"/>
      <c r="K22" s="12"/>
      <c r="L22" s="12"/>
      <c r="U22" s="13"/>
      <c r="V22" s="13"/>
    </row>
    <row r="23" spans="1:22" s="11" customFormat="1" ht="15.75" x14ac:dyDescent="0.25">
      <c r="A23" s="60" t="s">
        <v>85</v>
      </c>
      <c r="B23" s="61" t="s">
        <v>8</v>
      </c>
      <c r="C23" s="62">
        <v>1</v>
      </c>
      <c r="D23" s="63"/>
      <c r="E23" s="61" t="s">
        <v>10</v>
      </c>
      <c r="F23" s="9"/>
      <c r="I23" s="12"/>
      <c r="J23" s="12"/>
      <c r="K23" s="12"/>
      <c r="L23" s="12"/>
      <c r="U23" s="13"/>
      <c r="V23" s="13"/>
    </row>
    <row r="24" spans="1:22" s="11" customFormat="1" ht="15.75" x14ac:dyDescent="0.25">
      <c r="A24" s="60" t="s">
        <v>86</v>
      </c>
      <c r="B24" s="61" t="s">
        <v>8</v>
      </c>
      <c r="C24" s="62">
        <v>1</v>
      </c>
      <c r="D24" s="63"/>
      <c r="E24" s="61" t="s">
        <v>10</v>
      </c>
      <c r="F24" s="9"/>
      <c r="I24" s="12"/>
      <c r="J24" s="12"/>
      <c r="K24" s="12"/>
      <c r="L24" s="12"/>
      <c r="U24" s="13"/>
      <c r="V24" s="13"/>
    </row>
    <row r="25" spans="1:22" s="11" customFormat="1" ht="15.75" x14ac:dyDescent="0.25">
      <c r="A25" s="60" t="s">
        <v>87</v>
      </c>
      <c r="B25" s="61" t="s">
        <v>8</v>
      </c>
      <c r="C25" s="62">
        <v>1</v>
      </c>
      <c r="D25" s="63"/>
      <c r="E25" s="61" t="s">
        <v>10</v>
      </c>
      <c r="F25" s="9"/>
      <c r="I25" s="12"/>
      <c r="J25" s="12"/>
      <c r="K25" s="12"/>
      <c r="L25" s="12"/>
      <c r="U25" s="13"/>
      <c r="V25" s="13"/>
    </row>
    <row r="26" spans="1:22" s="11" customFormat="1" ht="15.75" x14ac:dyDescent="0.25">
      <c r="A26" s="60" t="s">
        <v>88</v>
      </c>
      <c r="B26" s="61" t="s">
        <v>8</v>
      </c>
      <c r="C26" s="62">
        <v>1</v>
      </c>
      <c r="D26" s="63"/>
      <c r="E26" s="61" t="s">
        <v>10</v>
      </c>
      <c r="F26" s="9"/>
      <c r="I26" s="12"/>
      <c r="J26" s="12"/>
      <c r="K26" s="12"/>
      <c r="L26" s="12"/>
      <c r="U26" s="13"/>
      <c r="V26" s="13"/>
    </row>
    <row r="27" spans="1:22" s="11" customFormat="1" ht="15.75" x14ac:dyDescent="0.25">
      <c r="A27" s="60" t="s">
        <v>89</v>
      </c>
      <c r="B27" s="61" t="s">
        <v>8</v>
      </c>
      <c r="C27" s="62">
        <v>1</v>
      </c>
      <c r="D27" s="63"/>
      <c r="E27" s="61" t="s">
        <v>10</v>
      </c>
      <c r="F27" s="9"/>
      <c r="I27" s="12"/>
      <c r="J27" s="12"/>
      <c r="K27" s="12"/>
    </row>
    <row r="28" spans="1:22" s="11" customFormat="1" ht="15.75" x14ac:dyDescent="0.25">
      <c r="A28" s="60" t="s">
        <v>90</v>
      </c>
      <c r="B28" s="61" t="s">
        <v>8</v>
      </c>
      <c r="C28" s="62">
        <v>1</v>
      </c>
      <c r="D28" s="63"/>
      <c r="E28" s="61" t="s">
        <v>10</v>
      </c>
      <c r="F28" s="9"/>
      <c r="I28" s="12"/>
      <c r="J28" s="12"/>
      <c r="K28" s="12"/>
    </row>
    <row r="29" spans="1:22" s="11" customFormat="1" ht="15.75" x14ac:dyDescent="0.25">
      <c r="A29" s="60" t="s">
        <v>91</v>
      </c>
      <c r="B29" s="61" t="s">
        <v>8</v>
      </c>
      <c r="C29" s="62">
        <v>1</v>
      </c>
      <c r="D29" s="63"/>
      <c r="E29" s="61" t="s">
        <v>10</v>
      </c>
      <c r="F29" s="9"/>
      <c r="I29" s="12"/>
      <c r="J29" s="12"/>
      <c r="K29" s="12"/>
    </row>
    <row r="30" spans="1:22" s="11" customFormat="1" ht="15.75" x14ac:dyDescent="0.25">
      <c r="A30" s="60" t="s">
        <v>92</v>
      </c>
      <c r="B30" s="61" t="s">
        <v>8</v>
      </c>
      <c r="C30" s="62">
        <v>1</v>
      </c>
      <c r="D30" s="63"/>
      <c r="E30" s="61" t="s">
        <v>10</v>
      </c>
      <c r="F30" s="9"/>
      <c r="I30" s="12"/>
      <c r="J30" s="12"/>
      <c r="K30" s="12"/>
    </row>
    <row r="31" spans="1:22" s="11" customFormat="1" ht="15.75" x14ac:dyDescent="0.25">
      <c r="A31" s="60" t="s">
        <v>93</v>
      </c>
      <c r="B31" s="61" t="s">
        <v>8</v>
      </c>
      <c r="C31" s="62">
        <v>1</v>
      </c>
      <c r="D31" s="63"/>
      <c r="E31" s="61" t="s">
        <v>10</v>
      </c>
      <c r="F31" s="9"/>
      <c r="I31" s="12"/>
      <c r="J31" s="12"/>
      <c r="K31" s="12"/>
      <c r="L31" s="12"/>
      <c r="U31" s="13"/>
      <c r="V31" s="13"/>
    </row>
    <row r="32" spans="1:22" s="11" customFormat="1" ht="15.75" x14ac:dyDescent="0.25">
      <c r="A32" s="60" t="s">
        <v>94</v>
      </c>
      <c r="B32" s="61" t="s">
        <v>8</v>
      </c>
      <c r="C32" s="62">
        <v>1</v>
      </c>
      <c r="D32" s="63"/>
      <c r="E32" s="61" t="s">
        <v>10</v>
      </c>
      <c r="F32" s="9"/>
      <c r="I32" s="12"/>
      <c r="J32" s="12"/>
      <c r="K32" s="12"/>
      <c r="L32" s="12"/>
      <c r="U32" s="13"/>
      <c r="V32" s="13"/>
    </row>
    <row r="33" spans="1:22" s="15" customFormat="1" ht="18.75" x14ac:dyDescent="0.3">
      <c r="A33" s="64" t="s">
        <v>95</v>
      </c>
      <c r="B33" s="56"/>
      <c r="C33" s="65"/>
      <c r="D33" s="66"/>
      <c r="E33" s="56"/>
      <c r="F33" s="14"/>
      <c r="I33" s="16"/>
      <c r="J33" s="16"/>
      <c r="K33" s="16"/>
      <c r="L33" s="16"/>
      <c r="U33" s="17"/>
      <c r="V33" s="17"/>
    </row>
    <row r="34" spans="1:22" s="11" customFormat="1" ht="15.75" x14ac:dyDescent="0.25">
      <c r="A34" s="60" t="s">
        <v>96</v>
      </c>
      <c r="B34" s="61" t="s">
        <v>8</v>
      </c>
      <c r="C34" s="62">
        <v>1</v>
      </c>
      <c r="D34" s="63"/>
      <c r="E34" s="61" t="s">
        <v>10</v>
      </c>
      <c r="F34" s="9"/>
      <c r="I34" s="12"/>
      <c r="J34" s="12"/>
      <c r="K34" s="12"/>
      <c r="L34" s="12"/>
      <c r="U34" s="13"/>
      <c r="V34" s="13"/>
    </row>
    <row r="35" spans="1:22" s="15" customFormat="1" ht="18.75" x14ac:dyDescent="0.3">
      <c r="A35" s="64" t="s">
        <v>97</v>
      </c>
      <c r="B35" s="56"/>
      <c r="C35" s="65"/>
      <c r="D35" s="66"/>
      <c r="E35" s="56"/>
      <c r="F35" s="14"/>
      <c r="I35" s="16"/>
      <c r="J35" s="16"/>
      <c r="K35" s="16"/>
      <c r="L35" s="16"/>
      <c r="U35" s="17"/>
      <c r="V35" s="17"/>
    </row>
    <row r="36" spans="1:22" s="11" customFormat="1" ht="15.75" x14ac:dyDescent="0.25">
      <c r="A36" s="60" t="s">
        <v>98</v>
      </c>
      <c r="B36" s="61" t="s">
        <v>8</v>
      </c>
      <c r="C36" s="62">
        <v>1</v>
      </c>
      <c r="D36" s="63"/>
      <c r="E36" s="61" t="s">
        <v>11</v>
      </c>
      <c r="F36" s="9"/>
      <c r="I36" s="12"/>
      <c r="J36" s="12"/>
      <c r="K36" s="12"/>
      <c r="L36" s="12"/>
      <c r="U36" s="13"/>
      <c r="V36" s="13"/>
    </row>
    <row r="37" spans="1:22" s="11" customFormat="1" ht="15.75" x14ac:dyDescent="0.25">
      <c r="A37" s="60" t="s">
        <v>99</v>
      </c>
      <c r="B37" s="61" t="s">
        <v>8</v>
      </c>
      <c r="C37" s="62">
        <v>1</v>
      </c>
      <c r="D37" s="63"/>
      <c r="E37" s="61" t="s">
        <v>11</v>
      </c>
      <c r="F37" s="9"/>
      <c r="I37" s="12"/>
      <c r="J37" s="12"/>
      <c r="K37" s="12"/>
      <c r="L37" s="12"/>
      <c r="U37" s="13"/>
      <c r="V37" s="13"/>
    </row>
    <row r="38" spans="1:22" s="15" customFormat="1" ht="18.75" x14ac:dyDescent="0.3">
      <c r="A38" s="64" t="s">
        <v>100</v>
      </c>
      <c r="B38" s="56"/>
      <c r="C38" s="57"/>
      <c r="D38" s="58"/>
      <c r="E38" s="56"/>
      <c r="F38" s="14"/>
      <c r="I38" s="16"/>
      <c r="J38" s="16"/>
      <c r="K38" s="16"/>
      <c r="L38" s="16"/>
      <c r="U38" s="17"/>
      <c r="V38" s="17"/>
    </row>
    <row r="39" spans="1:22" s="11" customFormat="1" ht="15.75" x14ac:dyDescent="0.25">
      <c r="A39" s="60" t="s">
        <v>101</v>
      </c>
      <c r="B39" s="61" t="s">
        <v>8</v>
      </c>
      <c r="C39" s="62">
        <v>1</v>
      </c>
      <c r="D39" s="63"/>
      <c r="E39" s="61" t="s">
        <v>9</v>
      </c>
      <c r="F39" s="9"/>
      <c r="I39" s="12"/>
      <c r="J39" s="12"/>
      <c r="K39" s="12"/>
      <c r="L39" s="12"/>
      <c r="U39" s="13"/>
      <c r="V39" s="13"/>
    </row>
    <row r="40" spans="1:22" s="15" customFormat="1" ht="18.75" x14ac:dyDescent="0.3">
      <c r="A40" s="64" t="s">
        <v>102</v>
      </c>
      <c r="B40" s="56"/>
      <c r="C40" s="57"/>
      <c r="D40" s="58"/>
      <c r="E40" s="56"/>
      <c r="F40" s="14"/>
      <c r="I40" s="16"/>
      <c r="J40" s="16"/>
      <c r="K40" s="16"/>
      <c r="L40" s="16"/>
      <c r="U40" s="17"/>
      <c r="V40" s="17"/>
    </row>
    <row r="41" spans="1:22" s="11" customFormat="1" ht="15.75" x14ac:dyDescent="0.25">
      <c r="A41" s="60" t="s">
        <v>103</v>
      </c>
      <c r="B41" s="61" t="s">
        <v>8</v>
      </c>
      <c r="C41" s="62">
        <v>1</v>
      </c>
      <c r="D41" s="63">
        <v>0.53</v>
      </c>
      <c r="E41" s="61" t="s">
        <v>13</v>
      </c>
      <c r="F41" s="9"/>
      <c r="I41" s="12"/>
      <c r="J41" s="12"/>
      <c r="K41" s="12"/>
      <c r="L41" s="12"/>
      <c r="U41" s="13"/>
      <c r="V41" s="13"/>
    </row>
    <row r="42" spans="1:22" s="11" customFormat="1" ht="15.75" x14ac:dyDescent="0.25">
      <c r="A42" s="60" t="s">
        <v>105</v>
      </c>
      <c r="B42" s="61" t="s">
        <v>8</v>
      </c>
      <c r="C42" s="62">
        <v>1</v>
      </c>
      <c r="D42" s="63">
        <v>0.53</v>
      </c>
      <c r="E42" s="61" t="s">
        <v>13</v>
      </c>
      <c r="F42" s="9"/>
      <c r="I42" s="12"/>
      <c r="J42" s="12"/>
      <c r="K42" s="12"/>
      <c r="L42" s="12"/>
      <c r="U42" s="13"/>
      <c r="V42" s="13"/>
    </row>
    <row r="43" spans="1:22" s="11" customFormat="1" ht="15.75" x14ac:dyDescent="0.25">
      <c r="A43" s="60" t="s">
        <v>106</v>
      </c>
      <c r="B43" s="61" t="s">
        <v>8</v>
      </c>
      <c r="C43" s="62">
        <v>1</v>
      </c>
      <c r="D43" s="63">
        <v>0.53</v>
      </c>
      <c r="E43" s="61" t="s">
        <v>13</v>
      </c>
      <c r="F43" s="9"/>
      <c r="I43" s="12"/>
      <c r="J43" s="12"/>
      <c r="K43" s="12"/>
      <c r="L43" s="12"/>
      <c r="U43" s="13"/>
      <c r="V43" s="13"/>
    </row>
    <row r="44" spans="1:22" s="15" customFormat="1" ht="18.75" x14ac:dyDescent="0.3">
      <c r="A44" s="64" t="s">
        <v>107</v>
      </c>
      <c r="B44" s="56"/>
      <c r="C44" s="57"/>
      <c r="D44" s="58"/>
      <c r="E44" s="56"/>
      <c r="F44" s="14"/>
      <c r="I44" s="16"/>
      <c r="J44" s="16"/>
      <c r="K44" s="16"/>
      <c r="L44" s="16"/>
      <c r="U44" s="17"/>
      <c r="V44" s="17"/>
    </row>
    <row r="45" spans="1:22" s="11" customFormat="1" ht="15.75" x14ac:dyDescent="0.25">
      <c r="A45" s="60" t="s">
        <v>108</v>
      </c>
      <c r="B45" s="61" t="s">
        <v>12</v>
      </c>
      <c r="C45" s="62">
        <v>2</v>
      </c>
      <c r="D45" s="63"/>
      <c r="E45" s="61" t="s">
        <v>12</v>
      </c>
      <c r="F45" s="9"/>
      <c r="I45" s="12"/>
      <c r="J45" s="12"/>
      <c r="K45" s="12"/>
      <c r="L45" s="12"/>
      <c r="U45" s="13"/>
      <c r="V45" s="13"/>
    </row>
    <row r="46" spans="1:22" s="11" customFormat="1" ht="15.75" x14ac:dyDescent="0.25">
      <c r="A46" s="60" t="s">
        <v>109</v>
      </c>
      <c r="B46" s="61" t="s">
        <v>12</v>
      </c>
      <c r="C46" s="62">
        <v>2</v>
      </c>
      <c r="D46" s="63"/>
      <c r="E46" s="61" t="s">
        <v>12</v>
      </c>
      <c r="F46" s="9"/>
      <c r="I46" s="12"/>
      <c r="J46" s="12"/>
      <c r="K46" s="12"/>
      <c r="L46" s="12"/>
      <c r="U46" s="13"/>
      <c r="V46" s="13"/>
    </row>
    <row r="47" spans="1:22" s="11" customFormat="1" ht="15.75" x14ac:dyDescent="0.25">
      <c r="A47" s="60" t="s">
        <v>110</v>
      </c>
      <c r="B47" s="61" t="s">
        <v>12</v>
      </c>
      <c r="C47" s="62">
        <v>2</v>
      </c>
      <c r="D47" s="63"/>
      <c r="E47" s="61" t="s">
        <v>12</v>
      </c>
      <c r="F47" s="9"/>
      <c r="I47" s="12"/>
      <c r="J47" s="12"/>
      <c r="K47" s="12"/>
      <c r="L47" s="12"/>
      <c r="U47" s="13"/>
      <c r="V47" s="13"/>
    </row>
    <row r="48" spans="1:22" s="11" customFormat="1" ht="15.75" x14ac:dyDescent="0.25">
      <c r="A48" s="60" t="s">
        <v>111</v>
      </c>
      <c r="B48" s="61" t="s">
        <v>12</v>
      </c>
      <c r="C48" s="62">
        <v>2</v>
      </c>
      <c r="D48" s="63"/>
      <c r="E48" s="61" t="s">
        <v>12</v>
      </c>
      <c r="F48" s="9"/>
      <c r="I48" s="12"/>
      <c r="J48" s="12"/>
      <c r="K48" s="12"/>
      <c r="L48" s="12"/>
      <c r="U48" s="13"/>
      <c r="V48" s="13"/>
    </row>
    <row r="49" spans="1:22" s="11" customFormat="1" ht="15.75" x14ac:dyDescent="0.25">
      <c r="A49" s="60" t="s">
        <v>112</v>
      </c>
      <c r="B49" s="61" t="s">
        <v>12</v>
      </c>
      <c r="C49" s="62">
        <v>2</v>
      </c>
      <c r="D49" s="63"/>
      <c r="E49" s="61" t="s">
        <v>12</v>
      </c>
      <c r="F49" s="9"/>
      <c r="I49" s="12"/>
      <c r="J49" s="12"/>
      <c r="K49" s="12"/>
      <c r="L49" s="12"/>
      <c r="U49" s="13"/>
      <c r="V49" s="13"/>
    </row>
    <row r="50" spans="1:22" s="11" customFormat="1" ht="15.75" x14ac:dyDescent="0.25">
      <c r="A50" s="60" t="s">
        <v>113</v>
      </c>
      <c r="B50" s="61" t="s">
        <v>12</v>
      </c>
      <c r="C50" s="62">
        <v>2</v>
      </c>
      <c r="D50" s="63"/>
      <c r="E50" s="61" t="s">
        <v>12</v>
      </c>
      <c r="F50" s="9"/>
      <c r="I50" s="12"/>
      <c r="J50" s="12"/>
      <c r="K50" s="12"/>
      <c r="L50" s="12"/>
      <c r="U50" s="13"/>
      <c r="V50" s="13"/>
    </row>
    <row r="51" spans="1:22" s="11" customFormat="1" ht="15.75" x14ac:dyDescent="0.25">
      <c r="A51" s="60" t="s">
        <v>114</v>
      </c>
      <c r="B51" s="61" t="s">
        <v>12</v>
      </c>
      <c r="C51" s="62">
        <v>2</v>
      </c>
      <c r="D51" s="63"/>
      <c r="E51" s="61" t="s">
        <v>12</v>
      </c>
      <c r="F51" s="9"/>
      <c r="I51" s="12"/>
      <c r="J51" s="12"/>
      <c r="K51" s="12"/>
      <c r="L51" s="12"/>
      <c r="U51" s="13"/>
      <c r="V51" s="13"/>
    </row>
    <row r="52" spans="1:22" s="15" customFormat="1" ht="18.75" x14ac:dyDescent="0.3">
      <c r="A52" s="64" t="s">
        <v>115</v>
      </c>
      <c r="B52" s="56"/>
      <c r="C52" s="57"/>
      <c r="D52" s="58"/>
      <c r="E52" s="56"/>
      <c r="F52" s="14"/>
      <c r="I52" s="16"/>
      <c r="J52" s="16"/>
      <c r="K52" s="16"/>
      <c r="L52" s="16"/>
      <c r="U52" s="17"/>
      <c r="V52" s="17"/>
    </row>
    <row r="53" spans="1:22" s="11" customFormat="1" ht="15.75" x14ac:dyDescent="0.25">
      <c r="A53" s="60" t="s">
        <v>116</v>
      </c>
      <c r="B53" s="61" t="s">
        <v>8</v>
      </c>
      <c r="C53" s="62">
        <v>5</v>
      </c>
      <c r="D53" s="63"/>
      <c r="E53" s="61" t="s">
        <v>14</v>
      </c>
      <c r="F53" s="9"/>
      <c r="I53" s="12"/>
      <c r="J53" s="12"/>
      <c r="K53" s="12"/>
      <c r="L53" s="12"/>
      <c r="U53" s="13"/>
      <c r="V53" s="13"/>
    </row>
    <row r="54" spans="1:22" s="11" customFormat="1" ht="15.75" x14ac:dyDescent="0.25">
      <c r="A54" s="60" t="s">
        <v>117</v>
      </c>
      <c r="B54" s="61" t="s">
        <v>8</v>
      </c>
      <c r="C54" s="62">
        <v>5</v>
      </c>
      <c r="D54" s="63"/>
      <c r="E54" s="61" t="s">
        <v>14</v>
      </c>
      <c r="F54" s="9"/>
      <c r="I54" s="12"/>
      <c r="J54" s="12"/>
      <c r="K54" s="12"/>
      <c r="L54" s="12"/>
      <c r="U54" s="13"/>
      <c r="V54" s="13"/>
    </row>
    <row r="55" spans="1:22" s="11" customFormat="1" ht="15.75" x14ac:dyDescent="0.25">
      <c r="A55" s="60" t="s">
        <v>118</v>
      </c>
      <c r="B55" s="61" t="s">
        <v>8</v>
      </c>
      <c r="C55" s="62">
        <v>5</v>
      </c>
      <c r="D55" s="63"/>
      <c r="E55" s="61" t="s">
        <v>14</v>
      </c>
      <c r="F55" s="9"/>
      <c r="I55" s="12"/>
      <c r="J55" s="12"/>
      <c r="K55" s="12"/>
      <c r="L55" s="12"/>
      <c r="U55" s="13"/>
      <c r="V55" s="13"/>
    </row>
    <row r="56" spans="1:22" s="11" customFormat="1" ht="15.75" x14ac:dyDescent="0.25">
      <c r="A56" s="60" t="s">
        <v>119</v>
      </c>
      <c r="B56" s="61" t="s">
        <v>8</v>
      </c>
      <c r="C56" s="62">
        <v>5</v>
      </c>
      <c r="D56" s="63"/>
      <c r="E56" s="61" t="s">
        <v>14</v>
      </c>
      <c r="F56" s="9"/>
      <c r="I56" s="12"/>
      <c r="J56" s="12"/>
      <c r="K56" s="12"/>
      <c r="L56" s="12"/>
      <c r="U56" s="13"/>
      <c r="V56" s="13"/>
    </row>
    <row r="57" spans="1:22" s="11" customFormat="1" ht="15.75" x14ac:dyDescent="0.25">
      <c r="A57" s="60" t="s">
        <v>120</v>
      </c>
      <c r="B57" s="61" t="s">
        <v>8</v>
      </c>
      <c r="C57" s="62">
        <v>5</v>
      </c>
      <c r="D57" s="63"/>
      <c r="E57" s="61" t="s">
        <v>14</v>
      </c>
      <c r="F57" s="9"/>
      <c r="I57" s="12"/>
      <c r="J57" s="12"/>
      <c r="K57" s="12"/>
      <c r="L57" s="12"/>
      <c r="U57" s="13"/>
      <c r="V57" s="13"/>
    </row>
    <row r="58" spans="1:22" s="11" customFormat="1" ht="15.75" x14ac:dyDescent="0.25">
      <c r="A58" s="60" t="s">
        <v>121</v>
      </c>
      <c r="B58" s="61" t="s">
        <v>8</v>
      </c>
      <c r="C58" s="62">
        <v>5</v>
      </c>
      <c r="D58" s="63"/>
      <c r="E58" s="61" t="s">
        <v>14</v>
      </c>
      <c r="F58" s="9"/>
      <c r="I58" s="12"/>
      <c r="J58" s="12"/>
      <c r="K58" s="12"/>
      <c r="L58" s="12"/>
      <c r="U58" s="13"/>
      <c r="V58" s="13"/>
    </row>
    <row r="59" spans="1:22" s="15" customFormat="1" ht="18.75" x14ac:dyDescent="0.3">
      <c r="A59" s="64" t="s">
        <v>122</v>
      </c>
      <c r="B59" s="56"/>
      <c r="C59" s="57"/>
      <c r="D59" s="58"/>
      <c r="E59" s="56"/>
      <c r="F59" s="14"/>
      <c r="I59" s="16"/>
      <c r="J59" s="16"/>
      <c r="K59" s="16"/>
      <c r="L59" s="16"/>
      <c r="U59" s="17"/>
      <c r="V59" s="17"/>
    </row>
    <row r="60" spans="1:22" s="11" customFormat="1" ht="15.75" x14ac:dyDescent="0.25">
      <c r="A60" s="60" t="s">
        <v>123</v>
      </c>
      <c r="B60" s="61" t="s">
        <v>12</v>
      </c>
      <c r="C60" s="62">
        <v>2</v>
      </c>
      <c r="D60" s="63"/>
      <c r="E60" s="61" t="s">
        <v>12</v>
      </c>
      <c r="F60" s="9"/>
      <c r="I60" s="12"/>
      <c r="J60" s="12"/>
      <c r="K60" s="12"/>
      <c r="L60" s="12"/>
      <c r="U60" s="13"/>
      <c r="V60" s="13"/>
    </row>
    <row r="61" spans="1:22" s="11" customFormat="1" ht="15.75" x14ac:dyDescent="0.25">
      <c r="A61" s="60" t="s">
        <v>124</v>
      </c>
      <c r="B61" s="61" t="s">
        <v>12</v>
      </c>
      <c r="C61" s="62">
        <v>2</v>
      </c>
      <c r="D61" s="63"/>
      <c r="E61" s="61" t="s">
        <v>12</v>
      </c>
      <c r="F61" s="9"/>
      <c r="I61" s="12"/>
      <c r="J61" s="12"/>
      <c r="K61" s="12"/>
      <c r="L61" s="12"/>
      <c r="U61" s="13"/>
      <c r="V61" s="13"/>
    </row>
    <row r="62" spans="1:22" s="11" customFormat="1" ht="15.75" x14ac:dyDescent="0.25">
      <c r="A62" s="60" t="s">
        <v>125</v>
      </c>
      <c r="B62" s="61" t="s">
        <v>12</v>
      </c>
      <c r="C62" s="62">
        <v>2</v>
      </c>
      <c r="D62" s="63"/>
      <c r="E62" s="61" t="s">
        <v>12</v>
      </c>
      <c r="F62" s="9"/>
      <c r="I62" s="12"/>
      <c r="J62" s="12"/>
      <c r="K62" s="12"/>
      <c r="L62" s="12"/>
      <c r="U62" s="13"/>
      <c r="V62" s="13"/>
    </row>
    <row r="63" spans="1:22" s="11" customFormat="1" ht="15.75" x14ac:dyDescent="0.25">
      <c r="A63" s="60" t="s">
        <v>126</v>
      </c>
      <c r="B63" s="61" t="s">
        <v>12</v>
      </c>
      <c r="C63" s="62">
        <v>2</v>
      </c>
      <c r="D63" s="63"/>
      <c r="E63" s="61" t="s">
        <v>12</v>
      </c>
      <c r="F63" s="9"/>
      <c r="I63" s="12"/>
      <c r="J63" s="12"/>
      <c r="K63" s="12"/>
      <c r="L63" s="12"/>
      <c r="U63" s="13"/>
      <c r="V63" s="13"/>
    </row>
    <row r="64" spans="1:22" s="11" customFormat="1" ht="15.75" x14ac:dyDescent="0.25">
      <c r="A64" s="60" t="s">
        <v>127</v>
      </c>
      <c r="B64" s="61" t="s">
        <v>12</v>
      </c>
      <c r="C64" s="62">
        <v>2</v>
      </c>
      <c r="D64" s="63"/>
      <c r="E64" s="61" t="s">
        <v>12</v>
      </c>
      <c r="F64" s="9"/>
      <c r="I64" s="12"/>
      <c r="J64" s="12"/>
      <c r="K64" s="12"/>
      <c r="L64" s="12"/>
      <c r="U64" s="13"/>
      <c r="V64" s="13"/>
    </row>
    <row r="65" spans="1:22" s="11" customFormat="1" ht="15.75" x14ac:dyDescent="0.25">
      <c r="A65" s="60" t="s">
        <v>128</v>
      </c>
      <c r="B65" s="61" t="s">
        <v>12</v>
      </c>
      <c r="C65" s="62">
        <v>2</v>
      </c>
      <c r="D65" s="63"/>
      <c r="E65" s="61" t="s">
        <v>12</v>
      </c>
      <c r="F65" s="9"/>
      <c r="I65" s="12"/>
      <c r="J65" s="12"/>
      <c r="K65" s="12"/>
      <c r="L65" s="12"/>
      <c r="U65" s="13"/>
      <c r="V65" s="13"/>
    </row>
    <row r="66" spans="1:22" s="11" customFormat="1" ht="15.75" x14ac:dyDescent="0.25">
      <c r="A66" s="60" t="s">
        <v>129</v>
      </c>
      <c r="B66" s="61" t="s">
        <v>12</v>
      </c>
      <c r="C66" s="62">
        <v>2</v>
      </c>
      <c r="D66" s="63"/>
      <c r="E66" s="61" t="s">
        <v>12</v>
      </c>
      <c r="F66" s="9"/>
      <c r="I66" s="12"/>
      <c r="J66" s="12"/>
      <c r="K66" s="12"/>
      <c r="L66" s="12"/>
      <c r="U66" s="13"/>
      <c r="V66" s="13"/>
    </row>
    <row r="67" spans="1:22" s="11" customFormat="1" ht="15.75" x14ac:dyDescent="0.25">
      <c r="A67" s="60" t="s">
        <v>130</v>
      </c>
      <c r="B67" s="61" t="s">
        <v>12</v>
      </c>
      <c r="C67" s="62">
        <v>2</v>
      </c>
      <c r="D67" s="63"/>
      <c r="E67" s="61" t="s">
        <v>12</v>
      </c>
      <c r="F67" s="9"/>
      <c r="I67" s="12"/>
      <c r="J67" s="12"/>
      <c r="K67" s="12"/>
      <c r="L67" s="12"/>
      <c r="U67" s="13"/>
      <c r="V67" s="13"/>
    </row>
    <row r="68" spans="1:22" s="11" customFormat="1" ht="15.75" x14ac:dyDescent="0.25">
      <c r="A68" s="60" t="s">
        <v>131</v>
      </c>
      <c r="B68" s="61" t="s">
        <v>12</v>
      </c>
      <c r="C68" s="62">
        <v>2</v>
      </c>
      <c r="D68" s="63"/>
      <c r="E68" s="61" t="s">
        <v>12</v>
      </c>
      <c r="F68" s="9"/>
      <c r="I68" s="12"/>
      <c r="J68" s="12"/>
      <c r="K68" s="12"/>
      <c r="L68" s="12"/>
      <c r="U68" s="13"/>
      <c r="V68" s="13"/>
    </row>
    <row r="69" spans="1:22" s="11" customFormat="1" ht="15.75" x14ac:dyDescent="0.25">
      <c r="A69" s="60" t="s">
        <v>132</v>
      </c>
      <c r="B69" s="61" t="s">
        <v>12</v>
      </c>
      <c r="C69" s="62">
        <v>2</v>
      </c>
      <c r="D69" s="63"/>
      <c r="E69" s="61" t="s">
        <v>12</v>
      </c>
      <c r="F69" s="9"/>
      <c r="I69" s="12"/>
      <c r="J69" s="12"/>
      <c r="K69" s="12"/>
      <c r="L69" s="12"/>
      <c r="U69" s="13"/>
      <c r="V69" s="13"/>
    </row>
    <row r="70" spans="1:22" s="11" customFormat="1" ht="15.75" x14ac:dyDescent="0.25">
      <c r="A70" s="60" t="s">
        <v>133</v>
      </c>
      <c r="B70" s="61" t="s">
        <v>12</v>
      </c>
      <c r="C70" s="62">
        <v>2</v>
      </c>
      <c r="D70" s="63"/>
      <c r="E70" s="61" t="s">
        <v>12</v>
      </c>
      <c r="F70" s="9"/>
      <c r="I70" s="12"/>
      <c r="J70" s="12"/>
      <c r="K70" s="12"/>
      <c r="L70" s="12"/>
      <c r="U70" s="13"/>
      <c r="V70" s="13"/>
    </row>
    <row r="71" spans="1:22" s="11" customFormat="1" ht="15.75" x14ac:dyDescent="0.25">
      <c r="A71" s="60" t="s">
        <v>134</v>
      </c>
      <c r="B71" s="61" t="s">
        <v>12</v>
      </c>
      <c r="C71" s="62">
        <v>2</v>
      </c>
      <c r="D71" s="63"/>
      <c r="E71" s="61" t="s">
        <v>12</v>
      </c>
      <c r="F71" s="9"/>
      <c r="I71" s="12"/>
      <c r="J71" s="12"/>
      <c r="K71" s="12"/>
      <c r="L71" s="12"/>
      <c r="U71" s="13"/>
      <c r="V71" s="13"/>
    </row>
    <row r="72" spans="1:22" s="15" customFormat="1" ht="18.75" x14ac:dyDescent="0.3">
      <c r="A72" s="64" t="s">
        <v>135</v>
      </c>
      <c r="B72" s="56"/>
      <c r="C72" s="57"/>
      <c r="D72" s="58"/>
      <c r="E72" s="56"/>
      <c r="F72" s="14"/>
      <c r="I72" s="16"/>
      <c r="J72" s="16"/>
      <c r="K72" s="16"/>
      <c r="L72" s="16"/>
      <c r="U72" s="17"/>
      <c r="V72" s="17"/>
    </row>
    <row r="73" spans="1:22" s="11" customFormat="1" ht="15.75" x14ac:dyDescent="0.25">
      <c r="A73" s="60" t="s">
        <v>136</v>
      </c>
      <c r="B73" s="61" t="s">
        <v>8</v>
      </c>
      <c r="C73" s="62">
        <v>1</v>
      </c>
      <c r="D73" s="63">
        <v>0.53</v>
      </c>
      <c r="E73" s="61" t="s">
        <v>13</v>
      </c>
      <c r="F73" s="9"/>
      <c r="I73" s="12"/>
      <c r="J73" s="12"/>
      <c r="K73" s="12"/>
      <c r="L73" s="12"/>
      <c r="U73" s="13"/>
      <c r="V73" s="13"/>
    </row>
    <row r="74" spans="1:22" s="11" customFormat="1" ht="15.75" x14ac:dyDescent="0.25">
      <c r="A74" s="60" t="s">
        <v>137</v>
      </c>
      <c r="B74" s="61" t="s">
        <v>8</v>
      </c>
      <c r="C74" s="62">
        <v>1</v>
      </c>
      <c r="D74" s="63">
        <v>0.53</v>
      </c>
      <c r="E74" s="61" t="s">
        <v>13</v>
      </c>
      <c r="F74" s="9"/>
      <c r="I74" s="12"/>
      <c r="J74" s="12"/>
      <c r="K74" s="12"/>
      <c r="L74" s="12"/>
      <c r="U74" s="13"/>
      <c r="V74" s="13"/>
    </row>
    <row r="75" spans="1:22" s="11" customFormat="1" ht="15.75" x14ac:dyDescent="0.25">
      <c r="A75" s="60" t="s">
        <v>138</v>
      </c>
      <c r="B75" s="61" t="s">
        <v>8</v>
      </c>
      <c r="C75" s="62">
        <v>1</v>
      </c>
      <c r="D75" s="63">
        <v>0.53</v>
      </c>
      <c r="E75" s="61" t="s">
        <v>13</v>
      </c>
      <c r="F75" s="9"/>
      <c r="I75" s="12"/>
      <c r="J75" s="12"/>
      <c r="K75" s="12"/>
      <c r="L75" s="12"/>
      <c r="U75" s="13"/>
      <c r="V75" s="13"/>
    </row>
    <row r="76" spans="1:22" s="11" customFormat="1" ht="15.75" x14ac:dyDescent="0.25">
      <c r="A76" s="60" t="s">
        <v>139</v>
      </c>
      <c r="B76" s="61" t="s">
        <v>8</v>
      </c>
      <c r="C76" s="62">
        <v>1</v>
      </c>
      <c r="D76" s="63">
        <v>0.53</v>
      </c>
      <c r="E76" s="61" t="s">
        <v>13</v>
      </c>
      <c r="F76" s="9"/>
      <c r="I76" s="12"/>
      <c r="J76" s="12"/>
      <c r="K76" s="12"/>
      <c r="L76" s="12"/>
      <c r="U76" s="13"/>
      <c r="V76" s="13"/>
    </row>
    <row r="77" spans="1:22" s="11" customFormat="1" ht="15.75" x14ac:dyDescent="0.25">
      <c r="A77" s="60" t="s">
        <v>140</v>
      </c>
      <c r="B77" s="61" t="s">
        <v>8</v>
      </c>
      <c r="C77" s="62">
        <v>1</v>
      </c>
      <c r="D77" s="63">
        <v>0.53</v>
      </c>
      <c r="E77" s="61" t="s">
        <v>13</v>
      </c>
      <c r="F77" s="9"/>
      <c r="I77" s="12"/>
      <c r="J77" s="12"/>
      <c r="K77" s="12"/>
      <c r="L77" s="12"/>
      <c r="U77" s="13"/>
      <c r="V77" s="13"/>
    </row>
    <row r="78" spans="1:22" s="11" customFormat="1" ht="15.75" x14ac:dyDescent="0.25">
      <c r="A78" s="60" t="s">
        <v>141</v>
      </c>
      <c r="B78" s="61" t="s">
        <v>8</v>
      </c>
      <c r="C78" s="62">
        <v>1</v>
      </c>
      <c r="D78" s="63">
        <v>0.53</v>
      </c>
      <c r="E78" s="61" t="s">
        <v>13</v>
      </c>
      <c r="F78" s="9"/>
      <c r="I78" s="12"/>
      <c r="J78" s="12"/>
      <c r="K78" s="12"/>
      <c r="L78" s="12"/>
      <c r="U78" s="13"/>
      <c r="V78" s="13"/>
    </row>
    <row r="79" spans="1:22" s="11" customFormat="1" ht="15.75" x14ac:dyDescent="0.25">
      <c r="A79" s="60" t="s">
        <v>142</v>
      </c>
      <c r="B79" s="61" t="s">
        <v>8</v>
      </c>
      <c r="C79" s="62">
        <v>1</v>
      </c>
      <c r="D79" s="63">
        <v>0.53</v>
      </c>
      <c r="E79" s="61" t="s">
        <v>13</v>
      </c>
      <c r="F79" s="9"/>
      <c r="I79" s="12"/>
      <c r="J79" s="12"/>
      <c r="K79" s="12"/>
      <c r="L79" s="12"/>
      <c r="U79" s="13"/>
      <c r="V79" s="13"/>
    </row>
    <row r="80" spans="1:22" s="11" customFormat="1" ht="15.75" x14ac:dyDescent="0.25">
      <c r="A80" s="60" t="s">
        <v>143</v>
      </c>
      <c r="B80" s="61" t="s">
        <v>8</v>
      </c>
      <c r="C80" s="62">
        <v>1</v>
      </c>
      <c r="D80" s="63">
        <v>0.53</v>
      </c>
      <c r="E80" s="61" t="s">
        <v>13</v>
      </c>
      <c r="F80" s="9"/>
      <c r="I80" s="12"/>
      <c r="J80" s="12"/>
      <c r="K80" s="12"/>
      <c r="L80" s="12"/>
      <c r="U80" s="13"/>
      <c r="V80" s="13"/>
    </row>
    <row r="81" spans="1:22" s="11" customFormat="1" ht="15.75" x14ac:dyDescent="0.25">
      <c r="A81" s="60" t="s">
        <v>301</v>
      </c>
      <c r="B81" s="61" t="s">
        <v>8</v>
      </c>
      <c r="C81" s="62">
        <v>1</v>
      </c>
      <c r="D81" s="63">
        <v>0.53</v>
      </c>
      <c r="E81" s="61" t="s">
        <v>13</v>
      </c>
      <c r="F81" s="9"/>
      <c r="I81" s="12"/>
      <c r="J81" s="12"/>
      <c r="K81" s="12"/>
      <c r="L81" s="12"/>
      <c r="U81" s="13"/>
      <c r="V81" s="13"/>
    </row>
    <row r="82" spans="1:22" s="11" customFormat="1" ht="15.75" x14ac:dyDescent="0.25">
      <c r="A82" s="60" t="s">
        <v>144</v>
      </c>
      <c r="B82" s="61" t="s">
        <v>8</v>
      </c>
      <c r="C82" s="62">
        <v>1</v>
      </c>
      <c r="D82" s="63">
        <v>0.53</v>
      </c>
      <c r="E82" s="61" t="s">
        <v>13</v>
      </c>
      <c r="F82" s="9"/>
      <c r="I82" s="12"/>
      <c r="J82" s="12"/>
      <c r="K82" s="12"/>
      <c r="L82" s="12"/>
      <c r="U82" s="13"/>
      <c r="V82" s="13"/>
    </row>
    <row r="83" spans="1:22" s="11" customFormat="1" ht="15.75" x14ac:dyDescent="0.25">
      <c r="A83" s="60" t="s">
        <v>145</v>
      </c>
      <c r="B83" s="61" t="s">
        <v>8</v>
      </c>
      <c r="C83" s="62">
        <v>1</v>
      </c>
      <c r="D83" s="63">
        <v>0.53</v>
      </c>
      <c r="E83" s="61" t="s">
        <v>13</v>
      </c>
      <c r="F83" s="9"/>
      <c r="I83" s="12"/>
      <c r="J83" s="12"/>
      <c r="K83" s="12"/>
      <c r="L83" s="12"/>
      <c r="U83" s="13"/>
      <c r="V83" s="13"/>
    </row>
    <row r="84" spans="1:22" s="11" customFormat="1" ht="15.75" x14ac:dyDescent="0.25">
      <c r="A84" s="60" t="s">
        <v>146</v>
      </c>
      <c r="B84" s="61" t="s">
        <v>8</v>
      </c>
      <c r="C84" s="62">
        <v>1</v>
      </c>
      <c r="D84" s="63">
        <v>0.53</v>
      </c>
      <c r="E84" s="61" t="s">
        <v>13</v>
      </c>
      <c r="F84" s="9"/>
      <c r="I84" s="12"/>
      <c r="J84" s="12"/>
      <c r="K84" s="12"/>
      <c r="L84" s="12"/>
      <c r="U84" s="13"/>
      <c r="V84" s="13"/>
    </row>
    <row r="85" spans="1:22" s="11" customFormat="1" ht="15.75" x14ac:dyDescent="0.25">
      <c r="A85" s="60" t="s">
        <v>147</v>
      </c>
      <c r="B85" s="61" t="s">
        <v>8</v>
      </c>
      <c r="C85" s="62">
        <v>1</v>
      </c>
      <c r="D85" s="63">
        <v>0.53</v>
      </c>
      <c r="E85" s="61" t="s">
        <v>13</v>
      </c>
      <c r="F85" s="9"/>
      <c r="I85" s="12"/>
      <c r="J85" s="12"/>
      <c r="K85" s="12"/>
      <c r="L85" s="12"/>
      <c r="U85" s="13"/>
      <c r="V85" s="13"/>
    </row>
    <row r="86" spans="1:22" s="11" customFormat="1" ht="15.75" x14ac:dyDescent="0.25">
      <c r="A86" s="60" t="s">
        <v>148</v>
      </c>
      <c r="B86" s="61" t="s">
        <v>8</v>
      </c>
      <c r="C86" s="62">
        <v>1</v>
      </c>
      <c r="D86" s="63">
        <v>0.53</v>
      </c>
      <c r="E86" s="61" t="s">
        <v>13</v>
      </c>
      <c r="F86" s="9"/>
      <c r="I86" s="12"/>
      <c r="J86" s="12"/>
      <c r="K86" s="12"/>
      <c r="L86" s="12"/>
      <c r="U86" s="13"/>
      <c r="V86" s="13"/>
    </row>
    <row r="87" spans="1:22" s="11" customFormat="1" ht="15.75" x14ac:dyDescent="0.25">
      <c r="A87" s="60" t="s">
        <v>149</v>
      </c>
      <c r="B87" s="61" t="s">
        <v>8</v>
      </c>
      <c r="C87" s="62">
        <v>1</v>
      </c>
      <c r="D87" s="63">
        <v>0.53</v>
      </c>
      <c r="E87" s="61" t="s">
        <v>13</v>
      </c>
      <c r="F87" s="9"/>
      <c r="I87" s="12"/>
      <c r="J87" s="12"/>
      <c r="K87" s="12"/>
      <c r="L87" s="12"/>
      <c r="U87" s="13"/>
      <c r="V87" s="13"/>
    </row>
    <row r="88" spans="1:22" s="15" customFormat="1" ht="18.75" x14ac:dyDescent="0.3">
      <c r="A88" s="64" t="s">
        <v>150</v>
      </c>
      <c r="B88" s="56"/>
      <c r="C88" s="57"/>
      <c r="D88" s="58"/>
      <c r="E88" s="56"/>
      <c r="F88" s="14"/>
      <c r="I88" s="16"/>
      <c r="J88" s="16"/>
      <c r="K88" s="16"/>
      <c r="L88" s="16"/>
      <c r="U88" s="17"/>
      <c r="V88" s="17"/>
    </row>
    <row r="89" spans="1:22" s="11" customFormat="1" ht="15.75" x14ac:dyDescent="0.25">
      <c r="A89" s="60" t="s">
        <v>150</v>
      </c>
      <c r="B89" s="61" t="s">
        <v>8</v>
      </c>
      <c r="C89" s="62">
        <v>1</v>
      </c>
      <c r="D89" s="63">
        <v>0.53</v>
      </c>
      <c r="E89" s="61" t="s">
        <v>13</v>
      </c>
      <c r="F89" s="9"/>
      <c r="I89" s="12"/>
      <c r="J89" s="12"/>
      <c r="K89" s="12"/>
      <c r="L89" s="12"/>
      <c r="U89" s="13"/>
      <c r="V89" s="13"/>
    </row>
    <row r="90" spans="1:22" s="15" customFormat="1" ht="18.75" x14ac:dyDescent="0.3">
      <c r="A90" s="64" t="s">
        <v>151</v>
      </c>
      <c r="B90" s="56"/>
      <c r="C90" s="57"/>
      <c r="D90" s="58"/>
      <c r="E90" s="56"/>
      <c r="F90" s="14"/>
      <c r="I90" s="16"/>
      <c r="J90" s="16"/>
      <c r="K90" s="16"/>
      <c r="L90" s="16"/>
      <c r="U90" s="17"/>
      <c r="V90" s="17"/>
    </row>
    <row r="91" spans="1:22" s="11" customFormat="1" ht="15.75" x14ac:dyDescent="0.25">
      <c r="A91" s="60" t="s">
        <v>152</v>
      </c>
      <c r="B91" s="61" t="s">
        <v>8</v>
      </c>
      <c r="C91" s="62">
        <v>5</v>
      </c>
      <c r="D91" s="63"/>
      <c r="E91" s="61" t="s">
        <v>14</v>
      </c>
      <c r="F91" s="9"/>
      <c r="I91" s="12"/>
      <c r="J91" s="12"/>
      <c r="K91" s="12"/>
      <c r="L91" s="12"/>
      <c r="U91" s="13"/>
      <c r="V91" s="13"/>
    </row>
    <row r="92" spans="1:22" s="11" customFormat="1" ht="15.75" x14ac:dyDescent="0.25">
      <c r="A92" s="60" t="s">
        <v>153</v>
      </c>
      <c r="B92" s="61" t="s">
        <v>8</v>
      </c>
      <c r="C92" s="62">
        <v>5</v>
      </c>
      <c r="D92" s="63"/>
      <c r="E92" s="61" t="s">
        <v>14</v>
      </c>
      <c r="F92" s="9"/>
      <c r="I92" s="12"/>
      <c r="J92" s="12"/>
      <c r="K92" s="12"/>
      <c r="L92" s="12"/>
      <c r="U92" s="13"/>
      <c r="V92" s="13"/>
    </row>
    <row r="93" spans="1:22" s="11" customFormat="1" ht="15.75" x14ac:dyDescent="0.25">
      <c r="A93" s="60" t="s">
        <v>154</v>
      </c>
      <c r="B93" s="61" t="s">
        <v>8</v>
      </c>
      <c r="C93" s="62">
        <v>5</v>
      </c>
      <c r="D93" s="63"/>
      <c r="E93" s="61" t="s">
        <v>14</v>
      </c>
      <c r="F93" s="9"/>
      <c r="I93" s="12"/>
      <c r="J93" s="12"/>
      <c r="K93" s="12"/>
      <c r="L93" s="12"/>
      <c r="U93" s="13"/>
      <c r="V93" s="13"/>
    </row>
    <row r="94" spans="1:22" s="11" customFormat="1" ht="15.75" x14ac:dyDescent="0.25">
      <c r="A94" s="60" t="s">
        <v>155</v>
      </c>
      <c r="B94" s="61" t="s">
        <v>8</v>
      </c>
      <c r="C94" s="62">
        <v>5</v>
      </c>
      <c r="D94" s="63"/>
      <c r="E94" s="61" t="s">
        <v>14</v>
      </c>
      <c r="F94" s="9"/>
      <c r="I94" s="12"/>
      <c r="J94" s="12"/>
      <c r="K94" s="12"/>
      <c r="L94" s="12"/>
      <c r="U94" s="13"/>
      <c r="V94" s="13"/>
    </row>
    <row r="95" spans="1:22" s="11" customFormat="1" ht="15.75" x14ac:dyDescent="0.25">
      <c r="A95" s="60" t="s">
        <v>156</v>
      </c>
      <c r="B95" s="61" t="s">
        <v>8</v>
      </c>
      <c r="C95" s="62">
        <v>5</v>
      </c>
      <c r="D95" s="63"/>
      <c r="E95" s="61" t="s">
        <v>14</v>
      </c>
      <c r="F95" s="9"/>
      <c r="I95" s="12"/>
      <c r="J95" s="12"/>
      <c r="K95" s="12"/>
      <c r="L95" s="12"/>
      <c r="U95" s="13"/>
      <c r="V95" s="13"/>
    </row>
    <row r="96" spans="1:22" s="11" customFormat="1" ht="15.75" x14ac:dyDescent="0.25">
      <c r="A96" s="60" t="s">
        <v>157</v>
      </c>
      <c r="B96" s="61" t="s">
        <v>8</v>
      </c>
      <c r="C96" s="62">
        <v>5</v>
      </c>
      <c r="D96" s="63"/>
      <c r="E96" s="61" t="s">
        <v>14</v>
      </c>
      <c r="F96" s="9"/>
      <c r="I96" s="12"/>
      <c r="J96" s="12"/>
      <c r="K96" s="12"/>
      <c r="L96" s="12"/>
      <c r="U96" s="13"/>
      <c r="V96" s="13"/>
    </row>
    <row r="97" spans="1:22" s="11" customFormat="1" ht="15.75" x14ac:dyDescent="0.25">
      <c r="A97" s="60" t="s">
        <v>158</v>
      </c>
      <c r="B97" s="61" t="s">
        <v>8</v>
      </c>
      <c r="C97" s="62">
        <v>5</v>
      </c>
      <c r="D97" s="63"/>
      <c r="E97" s="61" t="s">
        <v>14</v>
      </c>
      <c r="F97" s="9"/>
      <c r="I97" s="12"/>
      <c r="J97" s="12"/>
      <c r="K97" s="12"/>
      <c r="L97" s="12"/>
      <c r="U97" s="13"/>
      <c r="V97" s="13"/>
    </row>
    <row r="98" spans="1:22" s="11" customFormat="1" ht="15.75" x14ac:dyDescent="0.25">
      <c r="A98" s="60" t="s">
        <v>159</v>
      </c>
      <c r="B98" s="61" t="s">
        <v>8</v>
      </c>
      <c r="C98" s="62">
        <v>5</v>
      </c>
      <c r="D98" s="63"/>
      <c r="E98" s="61" t="s">
        <v>14</v>
      </c>
      <c r="F98" s="9"/>
      <c r="I98" s="12"/>
      <c r="J98" s="12"/>
      <c r="K98" s="12"/>
      <c r="L98" s="12"/>
      <c r="U98" s="13"/>
      <c r="V98" s="13"/>
    </row>
    <row r="99" spans="1:22" s="11" customFormat="1" ht="15.75" x14ac:dyDescent="0.25">
      <c r="A99" s="60" t="s">
        <v>160</v>
      </c>
      <c r="B99" s="61" t="s">
        <v>8</v>
      </c>
      <c r="C99" s="62">
        <v>5</v>
      </c>
      <c r="D99" s="63"/>
      <c r="E99" s="61" t="s">
        <v>14</v>
      </c>
      <c r="F99" s="9"/>
      <c r="I99" s="12"/>
      <c r="J99" s="12"/>
      <c r="K99" s="12"/>
      <c r="L99" s="12"/>
      <c r="U99" s="13"/>
      <c r="V99" s="13"/>
    </row>
    <row r="100" spans="1:22" s="11" customFormat="1" ht="15.75" x14ac:dyDescent="0.25">
      <c r="A100" s="60" t="s">
        <v>161</v>
      </c>
      <c r="B100" s="61" t="s">
        <v>8</v>
      </c>
      <c r="C100" s="62">
        <v>5</v>
      </c>
      <c r="D100" s="63"/>
      <c r="E100" s="61" t="s">
        <v>14</v>
      </c>
      <c r="F100" s="9"/>
      <c r="I100" s="12"/>
      <c r="J100" s="12"/>
      <c r="K100" s="12"/>
      <c r="L100" s="12"/>
      <c r="U100" s="13"/>
      <c r="V100" s="13"/>
    </row>
    <row r="101" spans="1:22" s="11" customFormat="1" ht="15.75" x14ac:dyDescent="0.25">
      <c r="A101" s="60" t="s">
        <v>162</v>
      </c>
      <c r="B101" s="61" t="s">
        <v>8</v>
      </c>
      <c r="C101" s="62">
        <v>5</v>
      </c>
      <c r="D101" s="63"/>
      <c r="E101" s="61" t="s">
        <v>14</v>
      </c>
      <c r="F101" s="9"/>
      <c r="I101" s="12"/>
      <c r="J101" s="12"/>
      <c r="K101" s="12"/>
      <c r="L101" s="12"/>
      <c r="U101" s="13"/>
      <c r="V101" s="13"/>
    </row>
    <row r="102" spans="1:22" s="45" customFormat="1" ht="15.75" x14ac:dyDescent="0.25">
      <c r="A102" s="64" t="s">
        <v>163</v>
      </c>
      <c r="B102" s="56"/>
      <c r="C102" s="57"/>
      <c r="D102" s="58"/>
      <c r="E102" s="56"/>
      <c r="F102" s="44"/>
      <c r="I102" s="46"/>
      <c r="J102" s="46"/>
      <c r="K102" s="46"/>
      <c r="L102" s="46"/>
      <c r="U102" s="47"/>
      <c r="V102" s="47"/>
    </row>
    <row r="103" spans="1:22" s="11" customFormat="1" ht="15.75" x14ac:dyDescent="0.25">
      <c r="A103" s="60" t="s">
        <v>164</v>
      </c>
      <c r="B103" s="61" t="s">
        <v>8</v>
      </c>
      <c r="C103" s="62">
        <v>1</v>
      </c>
      <c r="D103" s="63">
        <v>0.53</v>
      </c>
      <c r="E103" s="61" t="s">
        <v>13</v>
      </c>
      <c r="F103" s="9"/>
      <c r="I103" s="12"/>
      <c r="J103" s="12"/>
      <c r="K103" s="12"/>
      <c r="L103" s="12"/>
      <c r="U103" s="13"/>
      <c r="V103" s="13"/>
    </row>
    <row r="104" spans="1:22" s="11" customFormat="1" ht="15.75" x14ac:dyDescent="0.25">
      <c r="A104" s="60" t="s">
        <v>165</v>
      </c>
      <c r="B104" s="61" t="s">
        <v>8</v>
      </c>
      <c r="C104" s="62">
        <v>1</v>
      </c>
      <c r="D104" s="63">
        <v>0.53</v>
      </c>
      <c r="E104" s="61" t="s">
        <v>13</v>
      </c>
      <c r="F104" s="9"/>
      <c r="I104" s="12"/>
      <c r="J104" s="12"/>
      <c r="K104" s="12"/>
      <c r="L104" s="12"/>
      <c r="U104" s="13"/>
      <c r="V104" s="13"/>
    </row>
    <row r="105" spans="1:22" s="41" customFormat="1" ht="18.75" x14ac:dyDescent="0.3">
      <c r="A105" s="8"/>
      <c r="B105" s="9"/>
      <c r="C105" s="10"/>
      <c r="D105" s="22"/>
      <c r="E105" s="9"/>
      <c r="F105" s="40"/>
      <c r="I105" s="42"/>
      <c r="J105" s="42"/>
      <c r="K105" s="42"/>
      <c r="L105" s="42"/>
      <c r="U105" s="43"/>
      <c r="V105" s="43"/>
    </row>
    <row r="106" spans="1:22" s="11" customFormat="1" x14ac:dyDescent="0.25">
      <c r="A106" s="8"/>
      <c r="B106" s="9"/>
      <c r="C106" s="10"/>
      <c r="D106" s="22"/>
      <c r="E106" s="9"/>
      <c r="F106" s="9"/>
      <c r="I106" s="12"/>
      <c r="J106" s="12"/>
      <c r="K106" s="12"/>
      <c r="L106" s="12"/>
      <c r="U106" s="13"/>
      <c r="V106" s="13"/>
    </row>
    <row r="107" spans="1:22" s="11" customFormat="1" x14ac:dyDescent="0.25">
      <c r="A107" s="8"/>
      <c r="B107" s="9"/>
      <c r="C107" s="10"/>
      <c r="D107" s="22"/>
      <c r="E107" s="9"/>
      <c r="F107" s="9"/>
      <c r="I107" s="12"/>
      <c r="J107" s="12"/>
      <c r="K107" s="12"/>
      <c r="L107" s="12"/>
      <c r="U107" s="13"/>
      <c r="V107" s="13"/>
    </row>
    <row r="108" spans="1:22" s="11" customFormat="1" x14ac:dyDescent="0.25">
      <c r="A108" s="8"/>
      <c r="B108" s="9"/>
      <c r="C108" s="10"/>
      <c r="D108" s="22"/>
      <c r="E108" s="9"/>
      <c r="F108" s="9"/>
      <c r="I108" s="12"/>
      <c r="J108" s="12"/>
      <c r="K108" s="12"/>
      <c r="L108" s="12"/>
      <c r="U108" s="13"/>
      <c r="V108" s="13"/>
    </row>
    <row r="109" spans="1:22" s="11" customFormat="1" x14ac:dyDescent="0.25">
      <c r="A109" s="8"/>
      <c r="B109" s="9"/>
      <c r="C109" s="10"/>
      <c r="D109" s="22"/>
      <c r="E109" s="9"/>
      <c r="F109" s="9"/>
      <c r="I109" s="12"/>
      <c r="J109" s="12"/>
      <c r="K109" s="12"/>
      <c r="L109" s="12"/>
      <c r="U109" s="13"/>
      <c r="V109" s="13"/>
    </row>
    <row r="110" spans="1:22" s="11" customFormat="1" x14ac:dyDescent="0.25">
      <c r="A110" s="8"/>
      <c r="B110" s="9"/>
      <c r="C110" s="10"/>
      <c r="D110" s="22"/>
      <c r="E110" s="9"/>
      <c r="F110" s="9"/>
      <c r="I110" s="12"/>
      <c r="J110" s="12"/>
      <c r="K110" s="12"/>
      <c r="L110" s="12"/>
      <c r="U110" s="13"/>
      <c r="V110" s="13"/>
    </row>
    <row r="111" spans="1:22" s="11" customFormat="1" x14ac:dyDescent="0.25">
      <c r="A111" s="8"/>
      <c r="B111" s="9"/>
      <c r="C111" s="10"/>
      <c r="D111" s="22"/>
      <c r="E111" s="9"/>
      <c r="F111" s="9"/>
      <c r="I111" s="12"/>
      <c r="J111" s="12"/>
      <c r="K111" s="12"/>
      <c r="L111" s="12"/>
      <c r="U111" s="13"/>
      <c r="V111" s="13"/>
    </row>
    <row r="112" spans="1:22" s="11" customFormat="1" x14ac:dyDescent="0.25">
      <c r="A112" s="8"/>
      <c r="B112" s="9"/>
      <c r="C112" s="10"/>
      <c r="D112" s="22"/>
      <c r="E112" s="9"/>
      <c r="F112" s="9"/>
      <c r="I112" s="12"/>
      <c r="J112" s="12"/>
      <c r="K112" s="12"/>
      <c r="L112" s="12"/>
      <c r="U112" s="13"/>
      <c r="V112" s="13"/>
    </row>
    <row r="113" spans="1:22" s="11" customFormat="1" x14ac:dyDescent="0.25">
      <c r="A113" s="8"/>
      <c r="B113" s="9"/>
      <c r="C113" s="10"/>
      <c r="D113" s="22"/>
      <c r="E113" s="9"/>
      <c r="F113" s="9"/>
      <c r="I113" s="12"/>
      <c r="J113" s="12"/>
      <c r="K113" s="12"/>
      <c r="L113" s="12"/>
      <c r="U113" s="13"/>
      <c r="V113" s="13"/>
    </row>
    <row r="114" spans="1:22" s="11" customFormat="1" x14ac:dyDescent="0.25">
      <c r="A114" s="8"/>
      <c r="B114" s="9"/>
      <c r="C114" s="10"/>
      <c r="D114" s="22"/>
      <c r="E114" s="9"/>
      <c r="F114" s="9"/>
      <c r="I114" s="12"/>
      <c r="J114" s="12"/>
      <c r="K114" s="12"/>
      <c r="L114" s="12"/>
      <c r="U114" s="13"/>
      <c r="V114" s="13"/>
    </row>
    <row r="115" spans="1:22" s="11" customFormat="1" x14ac:dyDescent="0.25">
      <c r="A115" s="8"/>
      <c r="B115" s="9"/>
      <c r="C115" s="10"/>
      <c r="D115" s="22"/>
      <c r="E115" s="9"/>
      <c r="F115" s="9"/>
      <c r="I115" s="12"/>
      <c r="J115" s="12"/>
      <c r="K115" s="12"/>
      <c r="L115" s="12"/>
      <c r="U115" s="13"/>
      <c r="V115" s="13"/>
    </row>
    <row r="116" spans="1:22" s="11" customFormat="1" x14ac:dyDescent="0.25">
      <c r="A116" s="8"/>
      <c r="B116" s="9"/>
      <c r="C116" s="10"/>
      <c r="D116" s="22"/>
      <c r="E116" s="9"/>
      <c r="F116" s="9"/>
      <c r="I116" s="12"/>
      <c r="J116" s="12"/>
      <c r="K116" s="12"/>
      <c r="L116" s="12"/>
      <c r="U116" s="13"/>
      <c r="V116" s="13"/>
    </row>
    <row r="117" spans="1:22" s="11" customFormat="1" x14ac:dyDescent="0.25">
      <c r="A117" s="8"/>
      <c r="B117" s="9"/>
      <c r="C117" s="10"/>
      <c r="D117" s="22"/>
      <c r="E117" s="9"/>
      <c r="F117" s="9"/>
      <c r="I117" s="12"/>
      <c r="J117" s="12"/>
      <c r="K117" s="12"/>
      <c r="L117" s="12"/>
      <c r="U117" s="13"/>
      <c r="V117" s="13"/>
    </row>
    <row r="118" spans="1:22" s="11" customFormat="1" x14ac:dyDescent="0.25">
      <c r="A118" s="8"/>
      <c r="B118" s="9"/>
      <c r="C118" s="10"/>
      <c r="D118" s="22"/>
      <c r="E118" s="9"/>
      <c r="F118" s="9"/>
      <c r="I118" s="12"/>
      <c r="J118" s="12"/>
      <c r="K118" s="12"/>
      <c r="L118" s="12"/>
      <c r="U118" s="13"/>
      <c r="V118" s="1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Morphometry</vt:lpstr>
      <vt:lpstr>DEM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</dc:creator>
  <cp:lastModifiedBy>Joseph</cp:lastModifiedBy>
  <dcterms:created xsi:type="dcterms:W3CDTF">2022-06-05T16:09:30Z</dcterms:created>
  <dcterms:modified xsi:type="dcterms:W3CDTF">2022-07-14T03:16:21Z</dcterms:modified>
</cp:coreProperties>
</file>